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osario\Desktop\2020\Septiembre\Charla Informativa Barbechando 23-9\"/>
    </mc:Choice>
  </mc:AlternateContent>
  <bookViews>
    <workbookView xWindow="0" yWindow="0" windowWidth="20490" windowHeight="7095"/>
  </bookViews>
  <sheets>
    <sheet name="BS PS 19" sheetId="1" r:id="rId1"/>
    <sheet name="BS PS 19 (2)" sheetId="2" r:id="rId2"/>
    <sheet name="BS PS 19 (3)" sheetId="3" r:id="rId3"/>
    <sheet name="Hoja1" sheetId="4" r:id="rId4"/>
  </sheets>
  <externalReferences>
    <externalReference r:id="rId5"/>
  </externalReferences>
  <definedNames>
    <definedName name="\A" localSheetId="1">#REF!</definedName>
    <definedName name="\A" localSheetId="2">#REF!</definedName>
    <definedName name="\A">#REF!</definedName>
    <definedName name="\B" localSheetId="1">#REF!</definedName>
    <definedName name="\B" localSheetId="2">#REF!</definedName>
    <definedName name="\B">#REF!</definedName>
    <definedName name="\G" localSheetId="1">#REF!</definedName>
    <definedName name="\G" localSheetId="2">#REF!</definedName>
    <definedName name="\G">#REF!</definedName>
    <definedName name="\I" localSheetId="1">#REF!</definedName>
    <definedName name="\I" localSheetId="2">#REF!</definedName>
    <definedName name="\I">#REF!</definedName>
    <definedName name="\J" localSheetId="1">#REF!</definedName>
    <definedName name="\J" localSheetId="2">#REF!</definedName>
    <definedName name="\J">#REF!</definedName>
    <definedName name="a" localSheetId="1">#REF!</definedName>
    <definedName name="a" localSheetId="2">#REF!</definedName>
    <definedName name="a">#REF!</definedName>
    <definedName name="_xlnm.Print_Area" localSheetId="0">'BS PS 19'!$A$1:$M$64</definedName>
    <definedName name="_xlnm.Print_Area" localSheetId="1">'BS PS 19 (2)'!$A$1:$J$69</definedName>
    <definedName name="_xlnm.Print_Area" localSheetId="2">'BS PS 19 (3)'!$A$1:$J$48</definedName>
    <definedName name="Dispo" localSheetId="1">#REF!</definedName>
    <definedName name="Dispo" localSheetId="2">#REF!</definedName>
    <definedName name="Dispo">#REF!</definedName>
    <definedName name="Newdispo" localSheetId="1">#REF!</definedName>
    <definedName name="Newdispo" localSheetId="2">#REF!</definedName>
    <definedName name="Newdispo">#REF!</definedName>
    <definedName name="s" localSheetId="1">#REF!</definedName>
    <definedName name="s" localSheetId="2">#REF!</definedName>
    <definedName name="s">#REF!</definedName>
    <definedName name="z" localSheetId="1">#REF!</definedName>
    <definedName name="z" localSheetId="2">#REF!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38" i="2"/>
  <c r="I46" i="3" l="1"/>
  <c r="D36" i="2"/>
  <c r="B36" i="2"/>
  <c r="E35" i="2"/>
  <c r="E34" i="2"/>
  <c r="E33" i="2"/>
  <c r="B29" i="2"/>
  <c r="D27" i="2"/>
  <c r="D29" i="2" s="1"/>
  <c r="D38" i="2" s="1"/>
  <c r="E26" i="2"/>
  <c r="E25" i="2"/>
  <c r="E24" i="2"/>
  <c r="E23" i="2"/>
  <c r="E22" i="2"/>
  <c r="I36" i="1"/>
  <c r="E36" i="1"/>
  <c r="E34" i="1"/>
  <c r="E27" i="1"/>
  <c r="D36" i="1"/>
  <c r="D34" i="1"/>
  <c r="E33" i="1"/>
  <c r="E32" i="1"/>
  <c r="E31" i="1"/>
  <c r="E25" i="1"/>
  <c r="E24" i="1"/>
  <c r="E23" i="1"/>
  <c r="E22" i="1"/>
  <c r="E21" i="1"/>
  <c r="E20" i="1"/>
  <c r="B27" i="1"/>
  <c r="D25" i="1"/>
  <c r="D27" i="1"/>
  <c r="B34" i="1"/>
  <c r="B40" i="1"/>
  <c r="E36" i="2" l="1"/>
  <c r="E27" i="2"/>
  <c r="E29" i="2" s="1"/>
  <c r="E38" i="2" s="1"/>
  <c r="I38" i="2" s="1"/>
  <c r="I67" i="2"/>
  <c r="I62" i="1"/>
  <c r="E44" i="2"/>
  <c r="E43" i="2"/>
  <c r="E42" i="2"/>
  <c r="F16" i="3"/>
  <c r="F16" i="2"/>
  <c r="F14" i="1"/>
  <c r="D71" i="3" l="1"/>
  <c r="D65" i="3"/>
  <c r="F45" i="3"/>
  <c r="I45" i="3" s="1"/>
  <c r="H44" i="3"/>
  <c r="D43" i="3"/>
  <c r="H43" i="3" s="1"/>
  <c r="H39" i="3"/>
  <c r="I38" i="3"/>
  <c r="I37" i="3"/>
  <c r="I36" i="3"/>
  <c r="I35" i="3"/>
  <c r="H32" i="3"/>
  <c r="I27" i="3"/>
  <c r="E23" i="3"/>
  <c r="B23" i="3"/>
  <c r="E22" i="3"/>
  <c r="B22" i="3"/>
  <c r="E21" i="3"/>
  <c r="B21" i="3"/>
  <c r="H16" i="3"/>
  <c r="F12" i="3"/>
  <c r="I12" i="3" s="1"/>
  <c r="I48" i="2"/>
  <c r="F66" i="2"/>
  <c r="I66" i="2" s="1"/>
  <c r="H65" i="2"/>
  <c r="D64" i="2"/>
  <c r="H64" i="2" s="1"/>
  <c r="H60" i="2"/>
  <c r="I59" i="2"/>
  <c r="I58" i="2"/>
  <c r="I57" i="2"/>
  <c r="I56" i="2"/>
  <c r="H53" i="2"/>
  <c r="B44" i="2"/>
  <c r="B43" i="2"/>
  <c r="B42" i="2"/>
  <c r="H16" i="2"/>
  <c r="F12" i="2"/>
  <c r="I12" i="2" s="1"/>
  <c r="F10" i="1"/>
  <c r="D83" i="1"/>
  <c r="D77" i="1"/>
  <c r="H55" i="1"/>
  <c r="I54" i="1"/>
  <c r="I53" i="1"/>
  <c r="I52" i="1"/>
  <c r="I51" i="1"/>
  <c r="D85" i="1" l="1"/>
  <c r="H45" i="1" s="1"/>
  <c r="H48" i="3"/>
  <c r="F23" i="3"/>
  <c r="I23" i="3" s="1"/>
  <c r="I48" i="3" s="1"/>
  <c r="D73" i="3"/>
  <c r="F44" i="2"/>
  <c r="I44" i="2" s="1"/>
  <c r="I69" i="2" s="1"/>
  <c r="H69" i="2"/>
  <c r="H49" i="3" l="1"/>
  <c r="H70" i="2"/>
  <c r="F61" i="1" l="1"/>
  <c r="H60" i="1"/>
  <c r="D59" i="1"/>
  <c r="H59" i="1" s="1"/>
  <c r="H48" i="1"/>
  <c r="B42" i="1"/>
  <c r="B41" i="1"/>
  <c r="H14" i="1"/>
  <c r="I10" i="1"/>
  <c r="F42" i="1" l="1"/>
  <c r="I42" i="1" s="1"/>
  <c r="I61" i="1"/>
  <c r="H64" i="1"/>
  <c r="I64" i="1" l="1"/>
  <c r="H65" i="1" s="1"/>
</calcChain>
</file>

<file path=xl/comments1.xml><?xml version="1.0" encoding="utf-8"?>
<comments xmlns="http://schemas.openxmlformats.org/spreadsheetml/2006/main">
  <authors>
    <author>Angeles</author>
  </authors>
  <commentList>
    <comment ref="E27" authorId="0" shapeId="0">
      <text>
        <r>
          <rPr>
            <b/>
            <sz val="9"/>
            <color indexed="81"/>
            <rFont val="Tahoma"/>
            <family val="2"/>
          </rPr>
          <t>Incluye los campos aportados en 2005 por valor de $ 5,000,000,-</t>
        </r>
      </text>
    </comment>
  </commentList>
</comments>
</file>

<file path=xl/sharedStrings.xml><?xml version="1.0" encoding="utf-8"?>
<sst xmlns="http://schemas.openxmlformats.org/spreadsheetml/2006/main" count="268" uniqueCount="123">
  <si>
    <t>IMPUESTO SOBRE LOS BIENES PERSONALES  - AÑO 2019</t>
  </si>
  <si>
    <t>$</t>
  </si>
  <si>
    <t>BIENES EN PAIS</t>
  </si>
  <si>
    <t>GRAVADO</t>
  </si>
  <si>
    <t>EXENTO</t>
  </si>
  <si>
    <t>Inmuebles</t>
  </si>
  <si>
    <t>VF 2017 @ 2,271</t>
  </si>
  <si>
    <t>Partido-Partida:</t>
  </si>
  <si>
    <t>casa habitacion</t>
  </si>
  <si>
    <t>Comparación de la valuación fiscal</t>
  </si>
  <si>
    <t>Valuación fiscal 2017 (Edificada)</t>
  </si>
  <si>
    <t>Valuación fiscal 2018 (Edificada)</t>
  </si>
  <si>
    <t>Valuación fiscal 2019 (Edificada)</t>
  </si>
  <si>
    <t>Porcentaje de variación 2018-2017</t>
  </si>
  <si>
    <t>Porcentaje de variación 2019-2018</t>
  </si>
  <si>
    <t>a partir del 2012 es mayor el valor fiscal</t>
  </si>
  <si>
    <t>Creditos</t>
  </si>
  <si>
    <t>Inmuebles rurales</t>
  </si>
  <si>
    <t>Capital Neto de la Explotacion</t>
  </si>
  <si>
    <t>Inversiones</t>
  </si>
  <si>
    <t>cuotas</t>
  </si>
  <si>
    <t>precio</t>
  </si>
  <si>
    <t>Depositos en dinero Y DINERO EN EFECTIVO</t>
  </si>
  <si>
    <t>pesos en efectivo</t>
  </si>
  <si>
    <t>Dolares en efectivo</t>
  </si>
  <si>
    <t>TOTAL BIENES EN ARGENTINA</t>
  </si>
  <si>
    <t>ANGELES NAVEYRA - PERSONA FISICA</t>
  </si>
  <si>
    <t>Cerrito 1500 - CABA</t>
  </si>
  <si>
    <t xml:space="preserve">Porc 100% </t>
  </si>
  <si>
    <t xml:space="preserve"> @ 2,271</t>
  </si>
  <si>
    <t>033 - xxxxxx</t>
  </si>
  <si>
    <t>BANCO PROVINCIA CAJA AHORROS u$s</t>
  </si>
  <si>
    <t>BANCO PROVINCIA CAJA AHORROS $</t>
  </si>
  <si>
    <t>Fondos FIMA XXXXX</t>
  </si>
  <si>
    <t>codigo</t>
  </si>
  <si>
    <t>92585</t>
  </si>
  <si>
    <t>A2E7 - BONO REP ARG REGS 6,875% USD 26 01 2027</t>
  </si>
  <si>
    <t>exento</t>
  </si>
  <si>
    <t>5458</t>
  </si>
  <si>
    <t>AY24D - BONAR 2024 - Bonos Nacion Arg 8,75% Vto 07-05-2024</t>
  </si>
  <si>
    <t>5481</t>
  </si>
  <si>
    <t>AA25 - BONO NAC ARG U$S5,75% VTO 18-04-25</t>
  </si>
  <si>
    <t>5468</t>
  </si>
  <si>
    <t>AO20 - BONO NACION ARG U$S 8%</t>
  </si>
  <si>
    <t>54191</t>
  </si>
  <si>
    <t>ON - YPF  usd 10/5/21</t>
  </si>
  <si>
    <t>Estado Patrimonial</t>
  </si>
  <si>
    <t>Período actual</t>
  </si>
  <si>
    <t>Bienes</t>
  </si>
  <si>
    <t>Disponibilidades</t>
  </si>
  <si>
    <t>Créditos</t>
  </si>
  <si>
    <t>Bienes de cambio</t>
  </si>
  <si>
    <t>Inversiones - Acciones Coop Electr</t>
  </si>
  <si>
    <t>Bienes de uso</t>
  </si>
  <si>
    <t>Otros bienes</t>
  </si>
  <si>
    <t>Total de bienes</t>
  </si>
  <si>
    <t>Deudas</t>
  </si>
  <si>
    <t>Con entidades financieras</t>
  </si>
  <si>
    <t>Con personas jurídicas</t>
  </si>
  <si>
    <t>Con proveedores</t>
  </si>
  <si>
    <t>Total de deudas</t>
  </si>
  <si>
    <t>Patrimonio neto de la empresa</t>
  </si>
  <si>
    <t>13397XX DV 00</t>
  </si>
  <si>
    <t>INMUEBLE RURAL Y CAPITAL DE LA EXPLOTACION EN CABEZA DE PERSONA FISICA</t>
  </si>
  <si>
    <t>INMUEBLE RURAL EN CABEZA DE PERSONA FISICA</t>
  </si>
  <si>
    <t>SOCIEDAD EXPLOTADORA CON TENENCIA DEL 50%</t>
  </si>
  <si>
    <t>Tenencia de acciones Sociedad explotadora</t>
  </si>
  <si>
    <t>PN al 12/2019</t>
  </si>
  <si>
    <t xml:space="preserve">Ajustado por inflacion </t>
  </si>
  <si>
    <t>El mayor impacto es la valuacion de la hacienda contable</t>
  </si>
  <si>
    <t>Valor impositivo hacienda</t>
  </si>
  <si>
    <t>INMUEBLE RURAL INCORPORADO A LA SOCIEDAD EXPLOTADORA</t>
  </si>
  <si>
    <t>VFH: 2017 $ 875.000.-</t>
  </si>
  <si>
    <t>Av del Mar xxxxx - Miramar -</t>
  </si>
  <si>
    <t>Partida inmob 033-XXXXX/5 VF 185.000 - Adquirido en $ 80.000.-</t>
  </si>
  <si>
    <t>CAPITAL NETO EXPLOTACION</t>
  </si>
  <si>
    <t>Ley 27480</t>
  </si>
  <si>
    <t>Modificación Ley N° 23.966.</t>
  </si>
  <si>
    <t>El Senado y Cámara de Diputados de la Nación Argentina reunidos en Congreso, etc. sancionan con fuerza de Ley:</t>
  </si>
  <si>
    <t>TITULO I</t>
  </si>
  <si>
    <t>Artículo 1º- Sustitúyese el inciso f) del artículo 21 del Título VI de la ley 23.966 de Impuesto sobre los Bienes Personales, texto ordenado en 1997 y sus modificaciones, por el siguiente:</t>
  </si>
  <si>
    <t>‘f) Los inmuebles rurales cuyos titulares sean personas humanas y sucesiones indivisas, cualquiera sea su destino o afectación.’</t>
  </si>
  <si>
    <t>Art. 2°- Sustitúyese el tercer párrafo del inciso a) del artículo 22 del Título VI de la ley 23.966 de Impuesto sobre los Bienes Personales, texto ordenado en 1997 y sus modificaciones, por el siguiente:</t>
  </si>
  <si>
    <t>‘El valor a computar para cada uno de los inmuebles, determinado de acuerdo con las disposiciones de este inciso, no podrá ser inferior al de la base imponible -vigente al 31 de diciembre del año por el que se liquida el presente gravamen- fijada a los efectos del pago de los impuestos inmobiliarios o tributos similares o al valor fiscal determinado a la fecha citada, adoptados de conformidad con el procedimiento y la metodología que a tal fin establezca el organismo federal constituido a esos efectos. Este valor se tomará asimismo en los casos en que no resulte posible determinar el costo de adquisición o el valor a la fecha de ingreso al patrimonio. El valor establecido para los inmuebles según las normas contenidas en los apartados 1. a 4. del primer párrafo de este inciso, deberá únicamente incluir el atribuible a aquellos edificios, construcciones o mejoras que hayan sido tomados en consideración para determinar la aludida base imponible. Aquellos no tomados en cuenta para dicha determinación, deberán computarse al valor establecido según los mencionados apartados.’</t>
  </si>
  <si>
    <t>Art. 3°- Sustitúyese el artículo 24 del Título VI de la ley 23.966 de Impuesto sobre los Bienes Personales, texto ordenado en 1997 y sus modificaciones, por el siguiente:</t>
  </si>
  <si>
    <t>‘Artículo 24.- No estarán alcanzados por el impuesto los bienes gravados -excepto los comprendidos en el artículo sin número incorporado a continuación del artículo 25 de esta ley- pertenecientes a los sujetos indicados en el inciso a) del artículo 17, cuando su valor en conjunto determinado de acuerdo con las normas de esta ley, resulten iguales o inferiores a dos millones de pesos ($ 2.000.000).</t>
  </si>
  <si>
    <t>De tratarse de inmuebles destinados a casa-habitación del contribuyente, o del causante en el caso de sucesiones indivisas, no estarán alcanzados por el impuesto cuando su valor determinado de acuerdo con las normas de esta ley, resulten iguales o inferiores a dieciocho millones de pesos ($ 18.000.000).’</t>
  </si>
  <si>
    <t>Art. 4°- Sustitúyese el artículo 25 del Título VI de la ley 23.966 de Impuesto sobre los Bienes Personales, texto ordenado en 1997 y sus modificaciones, por el siguiente:</t>
  </si>
  <si>
    <t>‘Artículo 25.- El gravamen a ingresar por los contribuyentes indicados en el inciso a) del artículo 17 será el que resulte de aplicar, sobre el valor total de los bienes sujetos al impuesto -excepto los comprendidos en el artículo sin número incorporado a continuación del artículo 25 de esta ley-, que exceda del establecido en el artículo 24, la siguiente escala:</t>
  </si>
  <si>
    <t>Valor total de los bienes que exceda el mínimo no imponible</t>
  </si>
  <si>
    <t>Pagarán $</t>
  </si>
  <si>
    <t>Más el %</t>
  </si>
  <si>
    <t>Sobre el excedente de $</t>
  </si>
  <si>
    <t>Más de $</t>
  </si>
  <si>
    <t>A $</t>
  </si>
  <si>
    <t>3.000.000, inclusive</t>
  </si>
  <si>
    <t>18.000.000, inclusive</t>
  </si>
  <si>
    <t>en adelante</t>
  </si>
  <si>
    <t>Los sujetos de este impuesto podrán computar como pago a cuenta las sumas efectivamente pagadas en el exterior por gravámenes similares al presente que consideren como base imponible el patrimonio o los bienes en forma global. Este crédito sólo podrá computarse hasta el incremento de la obligación fiscal originado por la incorporación de los bienes situados con carácter permanente en el exterior.’</t>
  </si>
  <si>
    <t>Art. 5°- Las disposiciones de la presente ley entrarán en vigencia el día siguiente al de su publicación en el Boletín Oficial y resultarán de aplicación para los ejercicios fiscales 2019 y siguientes.</t>
  </si>
  <si>
    <r>
      <t xml:space="preserve">Lo previsto en el artículo 2° surtirá efecto a partir del primer período fiscal inmediato siguiente al de la determinación de los procedimientos y metodologías en materia de valuaciones fiscales por parte del organismo federal al que se refiere el inciso p) del punto II del Anexo de la ley 27.429. </t>
    </r>
    <r>
      <rPr>
        <sz val="12"/>
        <color rgb="FF0000FF"/>
        <rFont val="Lato"/>
      </rPr>
      <t>A partir del período fiscal 2018 y hasta que ello ocurra, en el tercer párrafo del inciso a) del artículo 22 del Título VI de la ley 23.966 de Impuesto sobre los Bienes Personales, texto ordenado en 1997 y sus modificaciones, la expresión ‘-vigente al 31 de diciembre del año por el que se liquida el presente gravamen-’, quedará sustituida por ‘-vigente al 31 de diciembre de 2017, el que se actualizará teniendo en cuenta la variación del Índice de Precios al Consumidor nivel general (IPC), que suministre el Instituto Nacional de Estadística y Censos, operada desde esa fecha hasta el 31 de diciembre del ejercicio fiscal de que se trate-’.</t>
    </r>
  </si>
  <si>
    <t>Valuacion inmueble rural en Bienes Personales</t>
  </si>
  <si>
    <t>https://www.arba.gov.ar/Apartados/InmoAutoEm/ConsultasInmo.asp?apartado=INMO</t>
  </si>
  <si>
    <t>Valuación fiscal 2017 (Rural)</t>
  </si>
  <si>
    <t>Valuación fiscal 2019 (Rural)</t>
  </si>
  <si>
    <t>Valuación fiscal 2020 (Rural)</t>
  </si>
  <si>
    <t>Porcentaje de variación 2017-2018</t>
  </si>
  <si>
    <t>Porcentaje de variación 2018-2019</t>
  </si>
  <si>
    <t>Porcentaje de variación 2019-2020</t>
  </si>
  <si>
    <t>033 - 0xxx</t>
  </si>
  <si>
    <t>Es decir, para las valuaciones de los inmuebles para bienes personales 2019 se deberá tener en cuenta que el coeficiente de actualización será el que surja de los últimos dos índices de inflación anuales acumulados al 31 de diciembre de 2019.</t>
  </si>
  <si>
    <t>Al respecto, considerando que el índice de precios al consumidor publicado por el INDEC al 31/12/2018 fue del 47,6% y al 31/12/2019 fue del 53,8%, el coeficiente para actualizar el valor de los inmuebles será de 2,2701.</t>
  </si>
  <si>
    <t>El mayor impacto es la valuacion de la hacienda contable y el AXI</t>
  </si>
  <si>
    <t>Exento en Bs PS paga RS</t>
  </si>
  <si>
    <t>HECTAREAS</t>
  </si>
  <si>
    <t>PARTIDA</t>
  </si>
  <si>
    <t>V FISCAL 17</t>
  </si>
  <si>
    <t>total VF</t>
  </si>
  <si>
    <t>VF 2019</t>
  </si>
  <si>
    <t>Incorporardo por herencia</t>
  </si>
  <si>
    <t>033-xxxxx</t>
  </si>
  <si>
    <t>008-xxxxx</t>
  </si>
  <si>
    <t>valor impositivo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</si>
</sst>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Red]\-&quot;$&quot;#,##0"/>
    <numFmt numFmtId="165" formatCode="&quot;$&quot;#,##0_);[Red]\(&quot;$&quot;#,##0\)"/>
    <numFmt numFmtId="166" formatCode="#,##0.00_ ;[Red]\-#,##0.00\ "/>
    <numFmt numFmtId="167" formatCode="_(* #,##0.00_);_(* \(#,##0.00\);_(* &quot;-&quot;??_);_(@_)"/>
    <numFmt numFmtId="168" formatCode="_(* #,##0_);_(* \(#,##0\);_(* &quot;-&quot;??_);_(@_)"/>
    <numFmt numFmtId="169" formatCode="#,##0_ ;[Red]\-#,##0\ "/>
  </numFmts>
  <fonts count="31">
    <font>
      <sz val="10"/>
      <name val="Arial"/>
      <family val="2"/>
    </font>
    <font>
      <sz val="10"/>
      <name val="Arial"/>
      <family val="2"/>
    </font>
    <font>
      <b/>
      <u/>
      <sz val="10"/>
      <name val="Times New Roman"/>
      <family val="1"/>
    </font>
    <font>
      <sz val="10"/>
      <name val="Times New Roman"/>
      <family val="1"/>
    </font>
    <font>
      <sz val="8"/>
      <name val="Arial"/>
      <family val="2"/>
    </font>
    <font>
      <b/>
      <i/>
      <sz val="10"/>
      <name val="Arial"/>
      <family val="2"/>
    </font>
    <font>
      <b/>
      <sz val="10"/>
      <name val="Arial"/>
      <family val="2"/>
    </font>
    <font>
      <b/>
      <u/>
      <sz val="10"/>
      <name val="Arial"/>
      <family val="2"/>
    </font>
    <font>
      <b/>
      <sz val="7"/>
      <color rgb="FF666666"/>
      <name val="Arial"/>
      <family val="2"/>
    </font>
    <font>
      <b/>
      <sz val="7"/>
      <color rgb="FF373737"/>
      <name val="Arial"/>
      <family val="2"/>
    </font>
    <font>
      <sz val="8"/>
      <color rgb="FFFFFFFF"/>
      <name val="Arial"/>
      <family val="2"/>
    </font>
    <font>
      <sz val="7"/>
      <color rgb="FF535353"/>
      <name val="Arial"/>
      <family val="2"/>
    </font>
    <font>
      <b/>
      <sz val="9"/>
      <color indexed="81"/>
      <name val="Tahoma"/>
      <family val="2"/>
    </font>
    <font>
      <u/>
      <sz val="10"/>
      <name val="Arial"/>
      <family val="2"/>
    </font>
    <font>
      <sz val="9"/>
      <name val="Arial"/>
      <family val="2"/>
    </font>
    <font>
      <sz val="10"/>
      <color indexed="8"/>
      <name val="Helvetica"/>
      <family val="2"/>
    </font>
    <font>
      <sz val="11"/>
      <color indexed="8"/>
      <name val="Calibri"/>
      <family val="2"/>
    </font>
    <font>
      <i/>
      <sz val="10"/>
      <name val="Arial"/>
      <family val="2"/>
    </font>
    <font>
      <b/>
      <sz val="18"/>
      <name val="Oswald"/>
    </font>
    <font>
      <sz val="12"/>
      <color rgb="FF444444"/>
      <name val="Lato"/>
    </font>
    <font>
      <b/>
      <sz val="12"/>
      <color rgb="FF444444"/>
      <name val="Lato"/>
    </font>
    <font>
      <sz val="12"/>
      <color rgb="FF0000FF"/>
      <name val="Lato"/>
    </font>
    <font>
      <sz val="11"/>
      <color rgb="FF444444"/>
      <name val="Lato"/>
    </font>
    <font>
      <sz val="10"/>
      <color rgb="FF00B0F0"/>
      <name val="Arial"/>
      <family val="2"/>
    </font>
    <font>
      <b/>
      <sz val="9"/>
      <color rgb="FF666666"/>
      <name val="Arial"/>
      <family val="2"/>
    </font>
    <font>
      <b/>
      <sz val="9"/>
      <color rgb="FF373737"/>
      <name val="Arial"/>
      <family val="2"/>
    </font>
    <font>
      <sz val="12"/>
      <color rgb="FF333333"/>
      <name val="Arial"/>
      <family val="2"/>
    </font>
    <font>
      <sz val="11"/>
      <color rgb="FFFFFFFF"/>
      <name val="Arial"/>
      <family val="2"/>
    </font>
    <font>
      <sz val="9"/>
      <color rgb="FF535353"/>
      <name val="Arial"/>
      <family val="2"/>
    </font>
    <font>
      <sz val="11"/>
      <color rgb="FF1C1C1C"/>
      <name val="Lato"/>
    </font>
    <font>
      <b/>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666666"/>
        <bgColor indexed="64"/>
      </patternFill>
    </fill>
    <fill>
      <patternFill patternType="solid">
        <fgColor rgb="FFF7F7F7"/>
        <bgColor indexed="64"/>
      </patternFill>
    </fill>
    <fill>
      <patternFill patternType="solid">
        <fgColor rgb="FF00B0F0"/>
        <bgColor indexed="64"/>
      </patternFill>
    </fill>
    <fill>
      <patternFill patternType="solid">
        <fgColor indexed="45"/>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E5E5E5"/>
      </left>
      <right/>
      <top style="medium">
        <color rgb="FFE5E5E5"/>
      </top>
      <bottom style="medium">
        <color rgb="FFDDDDDD"/>
      </bottom>
      <diagonal/>
    </border>
    <border>
      <left/>
      <right/>
      <top style="medium">
        <color rgb="FFE5E5E5"/>
      </top>
      <bottom style="medium">
        <color rgb="FFDDDDDD"/>
      </bottom>
      <diagonal/>
    </border>
    <border>
      <left/>
      <right style="medium">
        <color rgb="FFE5E5E5"/>
      </right>
      <top style="medium">
        <color rgb="FFE5E5E5"/>
      </top>
      <bottom style="medium">
        <color rgb="FFDDDDDD"/>
      </bottom>
      <diagonal/>
    </border>
    <border>
      <left style="medium">
        <color rgb="FFE5E5E5"/>
      </left>
      <right style="medium">
        <color rgb="FFDDDDDD"/>
      </right>
      <top style="medium">
        <color rgb="FFDDDDDD"/>
      </top>
      <bottom/>
      <diagonal/>
    </border>
    <border>
      <left/>
      <right style="medium">
        <color rgb="FFDDDDDD"/>
      </right>
      <top style="medium">
        <color rgb="FFDDDDDD"/>
      </top>
      <bottom/>
      <diagonal/>
    </border>
    <border>
      <left/>
      <right style="medium">
        <color rgb="FFE5E5E5"/>
      </right>
      <top style="medium">
        <color rgb="FFDDDDDD"/>
      </top>
      <bottom/>
      <diagonal/>
    </border>
    <border>
      <left style="medium">
        <color rgb="FFE5E5E5"/>
      </left>
      <right style="medium">
        <color rgb="FFDDDDDD"/>
      </right>
      <top style="medium">
        <color rgb="FFDDDDDD"/>
      </top>
      <bottom style="medium">
        <color rgb="FFE5E5E5"/>
      </bottom>
      <diagonal/>
    </border>
    <border>
      <left/>
      <right style="medium">
        <color rgb="FFDDDDDD"/>
      </right>
      <top style="medium">
        <color rgb="FFDDDDDD"/>
      </top>
      <bottom style="medium">
        <color rgb="FFE5E5E5"/>
      </bottom>
      <diagonal/>
    </border>
    <border>
      <left/>
      <right style="medium">
        <color rgb="FFE5E5E5"/>
      </right>
      <top style="medium">
        <color rgb="FFDDDDDD"/>
      </top>
      <bottom style="medium">
        <color rgb="FFE5E5E5"/>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16"/>
      </left>
      <right/>
      <top/>
      <bottom/>
      <diagonal/>
    </border>
    <border>
      <left style="thin">
        <color indexed="16"/>
      </left>
      <right/>
      <top style="thin">
        <color indexed="64"/>
      </top>
      <bottom/>
      <diagonal/>
    </border>
    <border>
      <left/>
      <right style="thin">
        <color indexed="64"/>
      </right>
      <top/>
      <bottom/>
      <diagonal/>
    </border>
    <border>
      <left style="thin">
        <color indexed="16"/>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rgb="FFDDDDDD"/>
      </top>
      <bottom/>
      <diagonal/>
    </border>
    <border>
      <left style="thin">
        <color auto="1"/>
      </left>
      <right/>
      <top style="thin">
        <color auto="1"/>
      </top>
      <bottom/>
      <diagonal/>
    </border>
    <border>
      <left style="thin">
        <color auto="1"/>
      </left>
      <right/>
      <top/>
      <bottom style="thin">
        <color auto="1"/>
      </bottom>
      <diagonal/>
    </border>
    <border>
      <left/>
      <right/>
      <top style="thick">
        <color rgb="FF999999"/>
      </top>
      <bottom/>
      <diagonal/>
    </border>
    <border>
      <left/>
      <right/>
      <top style="medium">
        <color rgb="FFDDDDDD"/>
      </top>
      <bottom style="thick">
        <color rgb="FF999999"/>
      </bottom>
      <diagonal/>
    </border>
    <border>
      <left/>
      <right/>
      <top style="thick">
        <color rgb="FF999999"/>
      </top>
      <bottom style="medium">
        <color rgb="FFDDDDDD"/>
      </bottom>
      <diagonal/>
    </border>
    <border>
      <left/>
      <right/>
      <top/>
      <bottom style="medium">
        <color rgb="FFDDDDDD"/>
      </bottom>
      <diagonal/>
    </border>
  </borders>
  <cellStyleXfs count="4">
    <xf numFmtId="0" fontId="0" fillId="0" borderId="0"/>
    <xf numFmtId="0" fontId="15" fillId="0" borderId="0" applyNumberFormat="0" applyFill="0" applyBorder="0" applyProtection="0">
      <alignment vertical="top" wrapText="1"/>
    </xf>
    <xf numFmtId="167" fontId="16" fillId="0" borderId="0" applyFont="0" applyFill="0" applyBorder="0" applyAlignment="0" applyProtection="0"/>
    <xf numFmtId="0" fontId="16" fillId="0" borderId="0"/>
  </cellStyleXfs>
  <cellXfs count="161">
    <xf numFmtId="0" fontId="0" fillId="0" borderId="0" xfId="0"/>
    <xf numFmtId="0" fontId="2" fillId="0" borderId="0" xfId="0" applyFont="1"/>
    <xf numFmtId="0" fontId="3" fillId="0" borderId="0" xfId="0" applyFont="1"/>
    <xf numFmtId="0" fontId="4"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xf numFmtId="0" fontId="6" fillId="0" borderId="2" xfId="0" applyFont="1" applyBorder="1" applyAlignment="1">
      <alignment horizontal="center"/>
    </xf>
    <xf numFmtId="4" fontId="0" fillId="0" borderId="0" xfId="0" applyNumberFormat="1"/>
    <xf numFmtId="4" fontId="0" fillId="0" borderId="2" xfId="0" applyNumberFormat="1" applyBorder="1"/>
    <xf numFmtId="0" fontId="7" fillId="0" borderId="0" xfId="0" applyFont="1"/>
    <xf numFmtId="4" fontId="1" fillId="0" borderId="0" xfId="0" applyNumberFormat="1" applyFont="1"/>
    <xf numFmtId="0" fontId="6" fillId="0" borderId="0" xfId="0" applyFont="1"/>
    <xf numFmtId="17" fontId="6" fillId="0" borderId="0" xfId="0" applyNumberFormat="1" applyFont="1"/>
    <xf numFmtId="4" fontId="0" fillId="0" borderId="0" xfId="0" applyNumberFormat="1" applyFill="1"/>
    <xf numFmtId="0" fontId="8" fillId="2" borderId="0" xfId="0" applyFont="1" applyFill="1" applyAlignment="1">
      <alignment vertical="center" wrapText="1"/>
    </xf>
    <xf numFmtId="0" fontId="9" fillId="2" borderId="0" xfId="0" applyFont="1" applyFill="1" applyAlignment="1">
      <alignment vertical="center" wrapText="1"/>
    </xf>
    <xf numFmtId="0" fontId="0" fillId="0" borderId="0" xfId="0" applyFill="1"/>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165" fontId="11" fillId="4" borderId="9" xfId="0" applyNumberFormat="1" applyFont="1" applyFill="1" applyBorder="1" applyAlignment="1">
      <alignment horizontal="right" vertical="center" wrapText="1"/>
    </xf>
    <xf numFmtId="165" fontId="11" fillId="4" borderId="10" xfId="0" applyNumberFormat="1" applyFont="1" applyFill="1" applyBorder="1" applyAlignment="1">
      <alignment horizontal="right" vertical="center" wrapText="1"/>
    </xf>
    <xf numFmtId="9" fontId="11" fillId="4" borderId="10" xfId="0" applyNumberFormat="1" applyFont="1" applyFill="1" applyBorder="1" applyAlignment="1">
      <alignment horizontal="center" vertical="center" wrapText="1"/>
    </xf>
    <xf numFmtId="9" fontId="11" fillId="4" borderId="11" xfId="0" applyNumberFormat="1" applyFont="1" applyFill="1" applyBorder="1" applyAlignment="1">
      <alignment horizontal="center" vertical="center" wrapText="1"/>
    </xf>
    <xf numFmtId="4" fontId="0" fillId="0" borderId="0" xfId="0" applyNumberFormat="1" applyBorder="1"/>
    <xf numFmtId="4" fontId="0" fillId="0" borderId="2" xfId="0" applyNumberFormat="1" applyFill="1" applyBorder="1"/>
    <xf numFmtId="0" fontId="6" fillId="0" borderId="0" xfId="0" applyFont="1" applyFill="1"/>
    <xf numFmtId="14" fontId="0" fillId="0" borderId="0" xfId="0" applyNumberFormat="1" applyFill="1"/>
    <xf numFmtId="4" fontId="1" fillId="0" borderId="0" xfId="0" applyNumberFormat="1" applyFont="1" applyFill="1"/>
    <xf numFmtId="4" fontId="1" fillId="0" borderId="0" xfId="0" applyNumberFormat="1" applyFont="1" applyFill="1" applyAlignment="1">
      <alignment horizontal="center"/>
    </xf>
    <xf numFmtId="166" fontId="0" fillId="0" borderId="0" xfId="0" applyNumberFormat="1"/>
    <xf numFmtId="0" fontId="0" fillId="0" borderId="2" xfId="0" applyBorder="1"/>
    <xf numFmtId="166" fontId="0" fillId="0" borderId="0" xfId="0" applyNumberFormat="1" applyFill="1"/>
    <xf numFmtId="0" fontId="1" fillId="0" borderId="0" xfId="0" applyFont="1"/>
    <xf numFmtId="0" fontId="13" fillId="0" borderId="0" xfId="0" applyFont="1"/>
    <xf numFmtId="4" fontId="0" fillId="0" borderId="0" xfId="0" applyNumberFormat="1" applyFont="1"/>
    <xf numFmtId="4" fontId="0" fillId="0" borderId="0" xfId="0" applyNumberFormat="1" applyFill="1" applyBorder="1"/>
    <xf numFmtId="0" fontId="0" fillId="0" borderId="14" xfId="0" applyBorder="1"/>
    <xf numFmtId="4" fontId="0" fillId="0" borderId="0" xfId="0" applyNumberFormat="1" applyAlignment="1">
      <alignment horizontal="center"/>
    </xf>
    <xf numFmtId="17" fontId="14" fillId="0" borderId="0" xfId="0" applyNumberFormat="1" applyFont="1" applyFill="1"/>
    <xf numFmtId="0" fontId="1" fillId="0" borderId="0" xfId="0" applyFont="1" applyFill="1"/>
    <xf numFmtId="166" fontId="1" fillId="0" borderId="0" xfId="0" applyNumberFormat="1" applyFont="1" applyFill="1" applyBorder="1"/>
    <xf numFmtId="49" fontId="14" fillId="0" borderId="13" xfId="0" applyNumberFormat="1" applyFont="1" applyFill="1" applyBorder="1"/>
    <xf numFmtId="0" fontId="14" fillId="0" borderId="14" xfId="0" applyFont="1" applyFill="1" applyBorder="1"/>
    <xf numFmtId="4" fontId="6" fillId="0" borderId="15" xfId="3" applyNumberFormat="1" applyFont="1" applyFill="1" applyBorder="1"/>
    <xf numFmtId="49" fontId="14" fillId="0" borderId="18" xfId="0" applyNumberFormat="1" applyFont="1" applyFill="1" applyBorder="1"/>
    <xf numFmtId="0" fontId="14" fillId="0" borderId="0" xfId="0" applyFont="1" applyFill="1" applyBorder="1"/>
    <xf numFmtId="4" fontId="6" fillId="0" borderId="22" xfId="3" applyNumberFormat="1" applyFont="1" applyFill="1" applyBorder="1"/>
    <xf numFmtId="49" fontId="14" fillId="0" borderId="16" xfId="0" applyNumberFormat="1" applyFont="1" applyFill="1" applyBorder="1"/>
    <xf numFmtId="4" fontId="14" fillId="0" borderId="12" xfId="0" applyNumberFormat="1" applyFont="1" applyFill="1" applyBorder="1"/>
    <xf numFmtId="4" fontId="6" fillId="0" borderId="17" xfId="3" applyNumberFormat="1" applyFont="1" applyFill="1" applyBorder="1"/>
    <xf numFmtId="0" fontId="5" fillId="0" borderId="0" xfId="0" applyFont="1" applyAlignment="1">
      <alignment horizontal="center"/>
    </xf>
    <xf numFmtId="0" fontId="17" fillId="0" borderId="0" xfId="0" applyFont="1"/>
    <xf numFmtId="0" fontId="5" fillId="6" borderId="0" xfId="0" applyFont="1" applyFill="1"/>
    <xf numFmtId="0" fontId="6" fillId="0" borderId="24" xfId="0" applyFont="1" applyBorder="1"/>
    <xf numFmtId="0" fontId="0" fillId="0" borderId="25" xfId="0" applyBorder="1"/>
    <xf numFmtId="0" fontId="0" fillId="0" borderId="0" xfId="0" applyBorder="1"/>
    <xf numFmtId="4" fontId="6" fillId="0" borderId="0" xfId="0" applyNumberFormat="1" applyFont="1" applyAlignment="1">
      <alignment horizontal="center"/>
    </xf>
    <xf numFmtId="4" fontId="0" fillId="0" borderId="0" xfId="0" applyNumberFormat="1" applyFill="1" applyAlignment="1">
      <alignment horizontal="center"/>
    </xf>
    <xf numFmtId="4" fontId="0" fillId="0" borderId="0" xfId="0" applyNumberFormat="1" applyFont="1" applyFill="1" applyBorder="1"/>
    <xf numFmtId="0" fontId="7" fillId="0" borderId="28" xfId="0" applyFont="1" applyBorder="1"/>
    <xf numFmtId="0" fontId="0" fillId="0" borderId="15" xfId="0" applyBorder="1"/>
    <xf numFmtId="0" fontId="5" fillId="0" borderId="18" xfId="0" applyFont="1" applyBorder="1"/>
    <xf numFmtId="0" fontId="5" fillId="0" borderId="22" xfId="0" applyFont="1" applyBorder="1" applyAlignment="1">
      <alignment horizontal="center"/>
    </xf>
    <xf numFmtId="0" fontId="13" fillId="0" borderId="18" xfId="0" applyFont="1" applyBorder="1"/>
    <xf numFmtId="166" fontId="0" fillId="0" borderId="22" xfId="0" applyNumberFormat="1" applyBorder="1"/>
    <xf numFmtId="0" fontId="0" fillId="0" borderId="18" xfId="0" applyBorder="1"/>
    <xf numFmtId="0" fontId="17" fillId="0" borderId="18" xfId="0" applyFont="1" applyBorder="1"/>
    <xf numFmtId="0" fontId="17" fillId="0" borderId="0" xfId="0" applyFont="1" applyBorder="1"/>
    <xf numFmtId="0" fontId="5" fillId="6" borderId="29" xfId="0" applyFont="1" applyFill="1" applyBorder="1"/>
    <xf numFmtId="0" fontId="5" fillId="6" borderId="12" xfId="0" applyFont="1" applyFill="1" applyBorder="1"/>
    <xf numFmtId="0" fontId="18"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xf numFmtId="0" fontId="19" fillId="0" borderId="27" xfId="0" applyFont="1" applyBorder="1" applyAlignment="1">
      <alignment vertical="center" wrapText="1"/>
    </xf>
    <xf numFmtId="10" fontId="19" fillId="0" borderId="27" xfId="0" applyNumberFormat="1" applyFont="1" applyBorder="1" applyAlignment="1">
      <alignment vertical="center" wrapText="1"/>
    </xf>
    <xf numFmtId="3" fontId="19" fillId="0" borderId="27" xfId="0" applyNumberFormat="1" applyFont="1" applyBorder="1" applyAlignment="1">
      <alignment vertical="center" wrapText="1"/>
    </xf>
    <xf numFmtId="0" fontId="19" fillId="0" borderId="30" xfId="0" applyFont="1" applyBorder="1" applyAlignment="1">
      <alignment vertical="center" wrapText="1"/>
    </xf>
    <xf numFmtId="3" fontId="19" fillId="0" borderId="31" xfId="0" applyNumberFormat="1" applyFont="1" applyBorder="1" applyAlignment="1">
      <alignment vertical="center" wrapText="1"/>
    </xf>
    <xf numFmtId="0" fontId="19" fillId="0" borderId="31" xfId="0" applyFont="1" applyBorder="1" applyAlignment="1">
      <alignment vertical="center" wrapText="1"/>
    </xf>
    <xf numFmtId="10" fontId="19" fillId="0" borderId="31" xfId="0" applyNumberFormat="1" applyFont="1" applyBorder="1" applyAlignment="1">
      <alignment vertical="center" wrapText="1"/>
    </xf>
    <xf numFmtId="0" fontId="20" fillId="0" borderId="0" xfId="0" applyFont="1" applyAlignment="1">
      <alignment horizontal="left"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0" fontId="23" fillId="0" borderId="0" xfId="0" applyFont="1"/>
    <xf numFmtId="0" fontId="24" fillId="0" borderId="0" xfId="0" applyFont="1" applyAlignment="1">
      <alignment vertical="center" wrapText="1"/>
    </xf>
    <xf numFmtId="0" fontId="25" fillId="0" borderId="0" xfId="0" applyFont="1" applyAlignment="1">
      <alignment vertical="center" wrapText="1"/>
    </xf>
    <xf numFmtId="0" fontId="26" fillId="0" borderId="0" xfId="0" applyFont="1"/>
    <xf numFmtId="0" fontId="28" fillId="4" borderId="8" xfId="0" applyFont="1" applyFill="1" applyBorder="1" applyAlignment="1">
      <alignment horizontal="center" vertical="center" wrapText="1"/>
    </xf>
    <xf numFmtId="164" fontId="28" fillId="4" borderId="9" xfId="0" applyNumberFormat="1" applyFont="1" applyFill="1" applyBorder="1" applyAlignment="1">
      <alignment horizontal="right" vertical="center" wrapText="1"/>
    </xf>
    <xf numFmtId="164" fontId="28" fillId="4" borderId="10" xfId="0" applyNumberFormat="1" applyFont="1" applyFill="1" applyBorder="1" applyAlignment="1">
      <alignment horizontal="right" vertical="center" wrapText="1"/>
    </xf>
    <xf numFmtId="9" fontId="28" fillId="4" borderId="10" xfId="0" applyNumberFormat="1" applyFont="1" applyFill="1" applyBorder="1" applyAlignment="1">
      <alignment horizontal="center" vertical="center" wrapText="1"/>
    </xf>
    <xf numFmtId="9" fontId="28" fillId="4" borderId="11" xfId="0" applyNumberFormat="1" applyFont="1" applyFill="1" applyBorder="1" applyAlignment="1">
      <alignment horizontal="center" vertical="center" wrapText="1"/>
    </xf>
    <xf numFmtId="0" fontId="30" fillId="5" borderId="0" xfId="0" applyFont="1" applyFill="1"/>
    <xf numFmtId="0" fontId="0" fillId="5" borderId="0" xfId="0" applyFill="1"/>
    <xf numFmtId="4" fontId="6" fillId="0" borderId="0" xfId="0" applyNumberFormat="1" applyFont="1" applyBorder="1" applyAlignment="1">
      <alignment horizontal="center"/>
    </xf>
    <xf numFmtId="4" fontId="6" fillId="0" borderId="0" xfId="0" applyNumberFormat="1" applyFont="1"/>
    <xf numFmtId="0" fontId="13" fillId="0" borderId="0" xfId="0" applyFont="1" applyFill="1" applyAlignment="1">
      <alignment horizontal="center"/>
    </xf>
    <xf numFmtId="0" fontId="7" fillId="0" borderId="0" xfId="0" applyFont="1" applyFill="1" applyAlignment="1">
      <alignment horizontal="center"/>
    </xf>
    <xf numFmtId="0" fontId="0" fillId="0" borderId="0" xfId="0" applyFont="1" applyFill="1"/>
    <xf numFmtId="0" fontId="6" fillId="0" borderId="14" xfId="0" applyFont="1" applyBorder="1"/>
    <xf numFmtId="0" fontId="0" fillId="0" borderId="12" xfId="0" applyBorder="1"/>
    <xf numFmtId="0" fontId="7" fillId="0" borderId="2" xfId="0" applyFont="1" applyBorder="1" applyAlignment="1">
      <alignment horizontal="center"/>
    </xf>
    <xf numFmtId="0" fontId="28" fillId="4" borderId="7"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0" fillId="0" borderId="0" xfId="0" applyFill="1" applyBorder="1"/>
    <xf numFmtId="3" fontId="0" fillId="0" borderId="0" xfId="0" applyNumberFormat="1" applyFill="1"/>
    <xf numFmtId="3" fontId="0" fillId="0" borderId="2" xfId="0" applyNumberFormat="1" applyBorder="1"/>
    <xf numFmtId="3" fontId="0" fillId="0" borderId="0" xfId="0" applyNumberFormat="1" applyFill="1" applyBorder="1"/>
    <xf numFmtId="3" fontId="0" fillId="0" borderId="0" xfId="0" applyNumberFormat="1" applyBorder="1"/>
    <xf numFmtId="3" fontId="0" fillId="0" borderId="0" xfId="0" applyNumberFormat="1"/>
    <xf numFmtId="3" fontId="0" fillId="0" borderId="2" xfId="0" applyNumberFormat="1" applyFill="1" applyBorder="1"/>
    <xf numFmtId="3" fontId="1" fillId="0" borderId="0" xfId="0" applyNumberFormat="1" applyFont="1" applyFill="1"/>
    <xf numFmtId="3" fontId="1" fillId="0" borderId="0" xfId="0" applyNumberFormat="1" applyFont="1" applyFill="1" applyAlignment="1">
      <alignment horizontal="center"/>
    </xf>
    <xf numFmtId="3" fontId="0" fillId="0" borderId="12" xfId="0" applyNumberFormat="1" applyBorder="1"/>
    <xf numFmtId="3" fontId="0" fillId="0" borderId="14" xfId="0" applyNumberFormat="1" applyFill="1" applyBorder="1"/>
    <xf numFmtId="3" fontId="0" fillId="0" borderId="12" xfId="0" applyNumberFormat="1" applyFill="1" applyBorder="1"/>
    <xf numFmtId="168" fontId="1" fillId="0" borderId="14" xfId="2" applyNumberFormat="1" applyFont="1" applyFill="1" applyBorder="1" applyAlignment="1">
      <alignment horizontal="left"/>
    </xf>
    <xf numFmtId="168" fontId="1" fillId="0" borderId="0" xfId="2" applyNumberFormat="1" applyFont="1" applyFill="1" applyBorder="1" applyAlignment="1">
      <alignment horizontal="left"/>
    </xf>
    <xf numFmtId="168" fontId="1" fillId="0" borderId="12" xfId="2" applyNumberFormat="1" applyFont="1" applyFill="1" applyBorder="1" applyAlignment="1">
      <alignment horizontal="left"/>
    </xf>
    <xf numFmtId="3" fontId="0" fillId="0" borderId="19" xfId="0" applyNumberFormat="1" applyBorder="1"/>
    <xf numFmtId="3" fontId="6" fillId="0" borderId="2" xfId="0" applyNumberFormat="1" applyFont="1" applyBorder="1"/>
    <xf numFmtId="3" fontId="6" fillId="0" borderId="24" xfId="0" applyNumberFormat="1" applyFont="1" applyBorder="1"/>
    <xf numFmtId="3" fontId="0" fillId="0" borderId="25" xfId="0" applyNumberFormat="1" applyBorder="1"/>
    <xf numFmtId="3" fontId="0" fillId="0" borderId="0" xfId="0" applyNumberFormat="1" applyFont="1" applyFill="1" applyBorder="1"/>
    <xf numFmtId="3" fontId="6" fillId="0" borderId="14" xfId="0" applyNumberFormat="1" applyFont="1" applyBorder="1"/>
    <xf numFmtId="3" fontId="0" fillId="0" borderId="12" xfId="0" applyNumberFormat="1" applyFont="1" applyFill="1" applyBorder="1"/>
    <xf numFmtId="3" fontId="6" fillId="0" borderId="0" xfId="0" applyNumberFormat="1" applyFont="1"/>
    <xf numFmtId="169" fontId="0" fillId="0" borderId="0" xfId="0" applyNumberFormat="1" applyFill="1"/>
    <xf numFmtId="169" fontId="0" fillId="0" borderId="0" xfId="0" applyNumberFormat="1"/>
    <xf numFmtId="169" fontId="0" fillId="0" borderId="2" xfId="0" applyNumberFormat="1" applyFill="1" applyBorder="1"/>
    <xf numFmtId="169" fontId="0" fillId="0" borderId="2" xfId="0" applyNumberFormat="1" applyBorder="1"/>
    <xf numFmtId="169" fontId="0" fillId="0" borderId="19" xfId="0" applyNumberFormat="1" applyBorder="1"/>
    <xf numFmtId="169" fontId="6" fillId="0" borderId="2" xfId="0" applyNumberFormat="1" applyFont="1" applyBorder="1"/>
    <xf numFmtId="169" fontId="6" fillId="0" borderId="24" xfId="0" applyNumberFormat="1" applyFont="1" applyBorder="1"/>
    <xf numFmtId="169" fontId="0" fillId="0" borderId="25" xfId="0" applyNumberFormat="1" applyBorder="1"/>
    <xf numFmtId="169" fontId="0" fillId="0" borderId="22" xfId="0" applyNumberFormat="1" applyFill="1" applyBorder="1"/>
    <xf numFmtId="169" fontId="0" fillId="0" borderId="22" xfId="0" applyNumberFormat="1" applyBorder="1"/>
    <xf numFmtId="169" fontId="17" fillId="0" borderId="22" xfId="0" applyNumberFormat="1" applyFont="1" applyBorder="1"/>
    <xf numFmtId="169" fontId="5" fillId="6" borderId="17" xfId="0" applyNumberFormat="1" applyFont="1" applyFill="1" applyBorder="1"/>
    <xf numFmtId="169" fontId="17" fillId="0" borderId="0" xfId="0" applyNumberFormat="1" applyFont="1"/>
    <xf numFmtId="169" fontId="5" fillId="6" borderId="0" xfId="0" applyNumberFormat="1" applyFont="1" applyFill="1"/>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49" fontId="1" fillId="0" borderId="21" xfId="1" applyNumberFormat="1" applyFont="1" applyFill="1" applyBorder="1" applyAlignment="1">
      <alignment horizontal="left" vertical="center" wrapText="1" readingOrder="1"/>
    </xf>
    <xf numFmtId="49" fontId="1" fillId="0" borderId="14" xfId="1" applyNumberFormat="1" applyFont="1" applyFill="1" applyBorder="1" applyAlignment="1">
      <alignment horizontal="left" vertical="center" wrapText="1" readingOrder="1"/>
    </xf>
    <xf numFmtId="49" fontId="1" fillId="0" borderId="20" xfId="1" applyNumberFormat="1" applyFont="1" applyFill="1" applyBorder="1" applyAlignment="1">
      <alignment horizontal="left" vertical="center" wrapText="1" readingOrder="1"/>
    </xf>
    <xf numFmtId="49" fontId="1" fillId="0" borderId="0" xfId="1" applyNumberFormat="1" applyFont="1" applyFill="1" applyBorder="1" applyAlignment="1">
      <alignment horizontal="left" vertical="center" wrapText="1" readingOrder="1"/>
    </xf>
    <xf numFmtId="0" fontId="29" fillId="0" borderId="0" xfId="0" applyFont="1" applyAlignment="1">
      <alignment horizontal="left" vertical="center" wrapText="1"/>
    </xf>
    <xf numFmtId="0" fontId="22" fillId="0" borderId="0" xfId="0" applyFont="1" applyAlignment="1">
      <alignment horizontal="left"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169" fontId="6" fillId="0" borderId="25" xfId="0" applyNumberFormat="1" applyFont="1" applyBorder="1" applyAlignment="1">
      <alignment horizontal="center"/>
    </xf>
    <xf numFmtId="169" fontId="6" fillId="0" borderId="26" xfId="0" applyNumberFormat="1" applyFont="1" applyBorder="1" applyAlignment="1">
      <alignment horizontal="center"/>
    </xf>
    <xf numFmtId="49" fontId="1" fillId="0" borderId="23" xfId="1" applyNumberFormat="1" applyFont="1" applyFill="1" applyBorder="1" applyAlignment="1">
      <alignment horizontal="left" vertical="center" wrapText="1" readingOrder="1"/>
    </xf>
    <xf numFmtId="49" fontId="1" fillId="0" borderId="12" xfId="1" applyNumberFormat="1" applyFont="1" applyFill="1" applyBorder="1" applyAlignment="1">
      <alignment horizontal="left" vertical="center" wrapText="1" readingOrder="1"/>
    </xf>
    <xf numFmtId="3" fontId="6" fillId="0" borderId="25" xfId="0" applyNumberFormat="1" applyFont="1" applyBorder="1" applyAlignment="1">
      <alignment horizontal="center"/>
    </xf>
    <xf numFmtId="3" fontId="6" fillId="0" borderId="26" xfId="0" applyNumberFormat="1" applyFont="1" applyBorder="1" applyAlignment="1">
      <alignment horizontal="center"/>
    </xf>
  </cellXfs>
  <cellStyles count="4">
    <cellStyle name="Millares_Xl0000394" xfId="2"/>
    <cellStyle name="Normal" xfId="0" builtinId="0"/>
    <cellStyle name="Normal 2" xfId="1"/>
    <cellStyle name="Normal_Xl000039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es/Documents/Cuarentena%20varios/DDJJ%202019/Clara%20Aquerreta%20Gcias%20%20201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Modelo"/>
      <sheetName val="ant2019"/>
      <sheetName val="Parti empresas"/>
      <sheetName val="BS PS 19"/>
      <sheetName val="Cotizacion"/>
      <sheetName val="GMP"/>
      <sheetName val="Ingresos  19"/>
      <sheetName val="egresos 19"/>
      <sheetName val="Stocks"/>
      <sheetName val="Deudas y creditos"/>
      <sheetName val="PROVEEDORES"/>
      <sheetName val="HACIENDA"/>
      <sheetName val="ANALISIS CONTRATOS 2019"/>
      <sheetName val="ANALISIS CONTRATOS 2018"/>
      <sheetName val="REVALUO 2019"/>
      <sheetName val="IVA Anual 2019"/>
      <sheetName val="ANALISIS CONTRATOS 2017"/>
      <sheetName val="ANALISIS CONTRATOS 2016"/>
      <sheetName val="ANALISIS CONTRATOS 2015"/>
    </sheetNames>
    <sheetDataSet>
      <sheetData sheetId="0"/>
      <sheetData sheetId="1"/>
      <sheetData sheetId="2"/>
      <sheetData sheetId="3">
        <row r="96">
          <cell r="A96" t="str">
            <v>Retenciones de gcias</v>
          </cell>
          <cell r="E96">
            <v>297793.75</v>
          </cell>
        </row>
        <row r="98">
          <cell r="A98" t="str">
            <v>Anticipos GCIAS</v>
          </cell>
          <cell r="E98">
            <v>1893204</v>
          </cell>
        </row>
        <row r="99">
          <cell r="A99" t="str">
            <v>Anticipos BS</v>
          </cell>
          <cell r="E99">
            <v>46854</v>
          </cell>
        </row>
        <row r="113">
          <cell r="E113">
            <v>450000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P101"/>
  <sheetViews>
    <sheetView tabSelected="1" view="pageBreakPreview" topLeftCell="A62" zoomScale="150" zoomScaleNormal="150" zoomScaleSheetLayoutView="150" workbookViewId="0">
      <selection activeCell="B62" sqref="B62"/>
    </sheetView>
  </sheetViews>
  <sheetFormatPr baseColWidth="10" defaultRowHeight="12.75"/>
  <cols>
    <col min="1" max="1" width="7.140625" customWidth="1"/>
    <col min="2" max="2" width="11.42578125" customWidth="1"/>
    <col min="3" max="3" width="15.140625" customWidth="1"/>
    <col min="4" max="4" width="14.42578125" customWidth="1"/>
    <col min="5" max="5" width="13.85546875" customWidth="1"/>
    <col min="6" max="6" width="14.5703125" customWidth="1"/>
    <col min="7" max="7" width="8.5703125" customWidth="1"/>
    <col min="8" max="8" width="14" customWidth="1"/>
    <col min="9" max="9" width="15.42578125" customWidth="1"/>
    <col min="10" max="10" width="5.85546875" customWidth="1"/>
    <col min="12" max="12" width="14.5703125" customWidth="1"/>
    <col min="13" max="13" width="16.42578125" customWidth="1"/>
    <col min="14" max="14" width="15" customWidth="1"/>
  </cols>
  <sheetData>
    <row r="1" spans="1:16" s="2" customFormat="1">
      <c r="A1" s="1" t="s">
        <v>26</v>
      </c>
      <c r="H1" s="3"/>
    </row>
    <row r="2" spans="1:16">
      <c r="A2" s="1" t="s">
        <v>0</v>
      </c>
      <c r="H2" s="3"/>
    </row>
    <row r="3" spans="1:16">
      <c r="A3" s="95" t="s">
        <v>63</v>
      </c>
      <c r="B3" s="95"/>
      <c r="C3" s="95"/>
      <c r="D3" s="95"/>
      <c r="E3" s="95"/>
      <c r="F3" s="95"/>
      <c r="G3" s="95"/>
    </row>
    <row r="4" spans="1:16">
      <c r="E4" s="4" t="s">
        <v>1</v>
      </c>
      <c r="F4" s="4"/>
      <c r="G4" s="4"/>
      <c r="H4" s="5" t="s">
        <v>1</v>
      </c>
      <c r="I4" s="5" t="s">
        <v>1</v>
      </c>
    </row>
    <row r="5" spans="1:16">
      <c r="A5" s="6" t="s">
        <v>2</v>
      </c>
      <c r="E5" s="4"/>
      <c r="F5" s="4"/>
      <c r="G5" s="4"/>
      <c r="H5" s="103" t="s">
        <v>3</v>
      </c>
      <c r="I5" s="103" t="s">
        <v>4</v>
      </c>
    </row>
    <row r="6" spans="1:16">
      <c r="B6" s="8"/>
      <c r="C6" s="8"/>
      <c r="D6" s="8"/>
      <c r="E6" s="8"/>
      <c r="F6" s="8"/>
      <c r="G6" s="8"/>
      <c r="H6" s="9"/>
      <c r="I6" s="9"/>
    </row>
    <row r="7" spans="1:16">
      <c r="A7" s="10" t="s">
        <v>5</v>
      </c>
      <c r="B7" s="8"/>
      <c r="C7" s="8"/>
      <c r="D7" s="8"/>
      <c r="F7" s="11" t="s">
        <v>6</v>
      </c>
      <c r="G7" s="8"/>
      <c r="H7" s="9"/>
      <c r="I7" s="9"/>
    </row>
    <row r="8" spans="1:16" hidden="1">
      <c r="A8" s="12"/>
      <c r="B8" s="8"/>
      <c r="C8" s="8"/>
      <c r="D8" s="8"/>
      <c r="E8" s="8"/>
      <c r="F8" s="8"/>
      <c r="G8" s="8"/>
      <c r="H8" s="9"/>
      <c r="I8" s="9"/>
    </row>
    <row r="9" spans="1:16">
      <c r="A9" s="13"/>
      <c r="B9" s="8"/>
      <c r="D9" s="8"/>
      <c r="E9" s="8"/>
      <c r="F9" s="8"/>
      <c r="G9" s="8"/>
      <c r="H9" s="9"/>
      <c r="I9" s="9"/>
    </row>
    <row r="10" spans="1:16" ht="18">
      <c r="A10" s="13">
        <v>38322</v>
      </c>
      <c r="B10" s="8" t="s">
        <v>27</v>
      </c>
      <c r="C10" s="8"/>
      <c r="D10" s="36" t="s">
        <v>62</v>
      </c>
      <c r="E10" s="8"/>
      <c r="F10" s="107">
        <f>875000*2.271</f>
        <v>1987125</v>
      </c>
      <c r="G10" s="107"/>
      <c r="H10" s="108"/>
      <c r="I10" s="108">
        <f>+F10</f>
        <v>1987125</v>
      </c>
      <c r="K10" s="15" t="s">
        <v>7</v>
      </c>
      <c r="L10" s="16" t="s">
        <v>30</v>
      </c>
    </row>
    <row r="11" spans="1:16" ht="13.5" thickBot="1">
      <c r="A11" s="13"/>
      <c r="B11" s="36" t="s">
        <v>28</v>
      </c>
      <c r="C11" s="8"/>
      <c r="D11" s="8"/>
      <c r="E11" s="8"/>
      <c r="F11" s="107"/>
      <c r="G11" s="107"/>
      <c r="H11" s="108"/>
      <c r="I11" s="108"/>
    </row>
    <row r="12" spans="1:16" ht="13.5" thickBot="1">
      <c r="A12" s="13"/>
      <c r="B12" s="36" t="s">
        <v>72</v>
      </c>
      <c r="C12" s="8"/>
      <c r="D12" s="11" t="s">
        <v>8</v>
      </c>
      <c r="E12" s="8"/>
      <c r="F12" s="107"/>
      <c r="G12" s="107"/>
      <c r="H12" s="108"/>
      <c r="I12" s="108"/>
      <c r="K12" s="143" t="s">
        <v>9</v>
      </c>
      <c r="L12" s="144"/>
      <c r="M12" s="144"/>
      <c r="N12" s="144"/>
      <c r="O12" s="145"/>
    </row>
    <row r="13" spans="1:16" ht="27.75" thickBot="1">
      <c r="A13" s="13">
        <v>38899</v>
      </c>
      <c r="B13" s="8" t="s">
        <v>73</v>
      </c>
      <c r="C13" s="8"/>
      <c r="D13" s="8"/>
      <c r="E13" s="8"/>
      <c r="F13" s="107"/>
      <c r="G13" s="107"/>
      <c r="H13" s="108"/>
      <c r="I13" s="108"/>
      <c r="K13" s="18" t="s">
        <v>10</v>
      </c>
      <c r="L13" s="19" t="s">
        <v>11</v>
      </c>
      <c r="M13" s="19" t="s">
        <v>12</v>
      </c>
      <c r="N13" s="19" t="s">
        <v>13</v>
      </c>
      <c r="O13" s="20" t="s">
        <v>14</v>
      </c>
    </row>
    <row r="14" spans="1:16" ht="13.5" thickBot="1">
      <c r="A14" s="13"/>
      <c r="B14" s="36" t="s">
        <v>74</v>
      </c>
      <c r="C14" s="8"/>
      <c r="D14" s="8"/>
      <c r="E14" s="8"/>
      <c r="F14" s="107">
        <f>185000*2.271</f>
        <v>420135</v>
      </c>
      <c r="G14" s="107"/>
      <c r="H14" s="108">
        <f>+F14</f>
        <v>420135</v>
      </c>
      <c r="I14" s="108"/>
      <c r="K14" s="21">
        <v>95410</v>
      </c>
      <c r="L14" s="22">
        <v>844428</v>
      </c>
      <c r="M14" s="22">
        <v>802332</v>
      </c>
      <c r="N14" s="23">
        <v>7.85</v>
      </c>
      <c r="O14" s="24">
        <v>-0.05</v>
      </c>
    </row>
    <row r="15" spans="1:16">
      <c r="A15" s="13"/>
      <c r="B15" s="11" t="s">
        <v>15</v>
      </c>
      <c r="C15" s="8"/>
      <c r="D15" s="8"/>
      <c r="E15" s="8"/>
      <c r="F15" s="37"/>
      <c r="G15" s="14"/>
      <c r="H15" s="9"/>
      <c r="I15" s="9"/>
      <c r="K15" s="17"/>
      <c r="L15" s="17"/>
      <c r="M15" s="17"/>
      <c r="N15" s="17"/>
      <c r="O15" s="17"/>
      <c r="P15" s="17"/>
    </row>
    <row r="16" spans="1:16">
      <c r="A16" s="13"/>
      <c r="B16" s="11"/>
      <c r="C16" s="8"/>
      <c r="D16" s="8"/>
      <c r="E16" s="8"/>
      <c r="F16" s="37"/>
      <c r="G16" s="14"/>
      <c r="H16" s="9"/>
      <c r="I16" s="9"/>
      <c r="K16" s="17"/>
      <c r="L16" s="17"/>
      <c r="M16" s="17"/>
      <c r="N16" s="17"/>
      <c r="O16" s="17"/>
      <c r="P16" s="17"/>
    </row>
    <row r="17" spans="1:16" hidden="1">
      <c r="A17" s="13"/>
      <c r="B17" s="8"/>
      <c r="C17" s="8"/>
      <c r="D17" s="8"/>
      <c r="E17" s="8"/>
      <c r="F17" s="25"/>
      <c r="G17" s="25"/>
      <c r="H17" s="9"/>
      <c r="I17" s="9"/>
      <c r="K17" s="17"/>
      <c r="L17" s="17"/>
      <c r="M17" s="17"/>
      <c r="N17" s="17"/>
      <c r="O17" s="17"/>
      <c r="P17" s="17"/>
    </row>
    <row r="18" spans="1:16" ht="24">
      <c r="A18" s="13" t="s">
        <v>17</v>
      </c>
      <c r="B18" s="8"/>
      <c r="C18" s="8"/>
      <c r="D18" s="39"/>
      <c r="E18" s="58" t="s">
        <v>118</v>
      </c>
      <c r="F18" s="96" t="s">
        <v>29</v>
      </c>
      <c r="G18" s="25"/>
      <c r="H18" s="9"/>
      <c r="I18" s="9"/>
      <c r="K18" s="86" t="s">
        <v>7</v>
      </c>
      <c r="L18" s="87" t="s">
        <v>109</v>
      </c>
    </row>
    <row r="19" spans="1:16" ht="15.75" thickBot="1">
      <c r="A19" s="98"/>
      <c r="B19" s="98" t="s">
        <v>114</v>
      </c>
      <c r="C19" s="98" t="s">
        <v>115</v>
      </c>
      <c r="D19" s="99" t="s">
        <v>116</v>
      </c>
      <c r="E19" s="96" t="s">
        <v>29</v>
      </c>
      <c r="F19" s="60"/>
      <c r="G19" s="25"/>
      <c r="H19" s="9"/>
      <c r="I19" s="9"/>
      <c r="K19" s="88"/>
    </row>
    <row r="20" spans="1:16" ht="26.25" customHeight="1" thickBot="1">
      <c r="A20" s="17"/>
      <c r="B20" s="17">
        <v>17</v>
      </c>
      <c r="C20" s="17" t="s">
        <v>120</v>
      </c>
      <c r="D20" s="109">
        <v>229571</v>
      </c>
      <c r="E20" s="125">
        <f>+D20*2.271</f>
        <v>521355.74099999998</v>
      </c>
      <c r="F20" s="125"/>
      <c r="G20" s="110"/>
      <c r="H20" s="108"/>
      <c r="I20" s="108"/>
      <c r="K20" s="152" t="s">
        <v>9</v>
      </c>
      <c r="L20" s="153"/>
      <c r="M20" s="153"/>
      <c r="N20" s="153"/>
      <c r="O20" s="153"/>
      <c r="P20" s="154"/>
    </row>
    <row r="21" spans="1:16" ht="30.75" customHeight="1" thickBot="1">
      <c r="A21" s="17"/>
      <c r="B21" s="17">
        <v>165</v>
      </c>
      <c r="C21" s="17" t="s">
        <v>120</v>
      </c>
      <c r="D21" s="109">
        <v>1018199</v>
      </c>
      <c r="E21" s="125">
        <f t="shared" ref="E21:E25" si="0">+D21*2.271</f>
        <v>2312329.929</v>
      </c>
      <c r="F21" s="125"/>
      <c r="G21" s="110"/>
      <c r="H21" s="108"/>
      <c r="I21" s="108"/>
      <c r="K21" s="105" t="s">
        <v>103</v>
      </c>
      <c r="L21" s="104" t="s">
        <v>104</v>
      </c>
      <c r="M21" s="104" t="s">
        <v>105</v>
      </c>
      <c r="N21" s="104" t="s">
        <v>106</v>
      </c>
      <c r="O21" s="104" t="s">
        <v>107</v>
      </c>
      <c r="P21" s="89" t="s">
        <v>108</v>
      </c>
    </row>
    <row r="22" spans="1:16" ht="15" customHeight="1" thickBot="1">
      <c r="A22" s="17"/>
      <c r="B22" s="17">
        <v>243</v>
      </c>
      <c r="C22" s="17" t="s">
        <v>120</v>
      </c>
      <c r="D22" s="109">
        <v>3612772</v>
      </c>
      <c r="E22" s="125">
        <f t="shared" si="0"/>
        <v>8204605.2119999994</v>
      </c>
      <c r="F22" s="125"/>
      <c r="G22" s="110"/>
      <c r="H22" s="108"/>
      <c r="I22" s="108"/>
      <c r="K22" s="90">
        <v>3612771</v>
      </c>
      <c r="L22" s="91">
        <v>3715397</v>
      </c>
      <c r="M22" s="91">
        <v>4816895</v>
      </c>
      <c r="N22" s="92">
        <v>0.03</v>
      </c>
      <c r="O22" s="92">
        <v>0</v>
      </c>
      <c r="P22" s="93">
        <v>0.3</v>
      </c>
    </row>
    <row r="23" spans="1:16" ht="13.5" thickBot="1">
      <c r="A23" s="17"/>
      <c r="B23" s="17">
        <v>185</v>
      </c>
      <c r="C23" s="17" t="s">
        <v>120</v>
      </c>
      <c r="D23" s="109">
        <v>2567167</v>
      </c>
      <c r="E23" s="125">
        <f t="shared" si="0"/>
        <v>5830036.2570000002</v>
      </c>
      <c r="F23" s="125"/>
      <c r="G23" s="110"/>
      <c r="H23" s="108"/>
      <c r="I23" s="108"/>
      <c r="K23" s="90"/>
      <c r="L23" s="91"/>
      <c r="M23" s="91"/>
      <c r="N23" s="92"/>
      <c r="O23" s="92"/>
      <c r="P23" s="93"/>
    </row>
    <row r="24" spans="1:16">
      <c r="A24" s="17"/>
      <c r="B24" s="17">
        <v>798</v>
      </c>
      <c r="C24" s="17" t="s">
        <v>120</v>
      </c>
      <c r="D24" s="109">
        <v>10495499</v>
      </c>
      <c r="E24" s="125">
        <f t="shared" si="0"/>
        <v>23835278.228999998</v>
      </c>
      <c r="F24" s="125"/>
      <c r="G24" s="110"/>
      <c r="H24" s="108"/>
      <c r="I24" s="108"/>
    </row>
    <row r="25" spans="1:16">
      <c r="A25" s="17"/>
      <c r="B25" s="17">
        <v>367</v>
      </c>
      <c r="C25" s="17" t="s">
        <v>120</v>
      </c>
      <c r="D25" s="109">
        <f>2458912*2</f>
        <v>4917824</v>
      </c>
      <c r="E25" s="125">
        <f t="shared" si="0"/>
        <v>11168378.304</v>
      </c>
      <c r="F25" s="125"/>
      <c r="G25" s="110"/>
      <c r="H25" s="108"/>
      <c r="I25" s="108"/>
      <c r="K25" s="17"/>
      <c r="L25" s="17"/>
      <c r="M25" s="17"/>
      <c r="N25" s="17"/>
      <c r="O25" s="17"/>
      <c r="P25" s="17"/>
    </row>
    <row r="26" spans="1:16">
      <c r="A26" s="17"/>
      <c r="B26" s="17"/>
      <c r="C26" s="100"/>
      <c r="D26" s="109"/>
      <c r="E26" s="125"/>
      <c r="F26" s="125"/>
      <c r="G26" s="110"/>
      <c r="H26" s="108"/>
      <c r="I26" s="108"/>
      <c r="K26" s="17"/>
      <c r="L26" s="17"/>
      <c r="M26" s="17"/>
      <c r="N26" s="17"/>
      <c r="O26" s="17"/>
      <c r="P26" s="17"/>
    </row>
    <row r="27" spans="1:16">
      <c r="A27" s="101"/>
      <c r="B27" s="101">
        <f>SUM(B20:B26)</f>
        <v>1775</v>
      </c>
      <c r="C27" s="38"/>
      <c r="D27" s="126">
        <f>SUM(D20:D26)</f>
        <v>22841032</v>
      </c>
      <c r="E27" s="126">
        <f>SUM(E20:E26)</f>
        <v>51871983.671999998</v>
      </c>
      <c r="F27" s="125"/>
      <c r="G27" s="110"/>
      <c r="H27" s="108"/>
      <c r="I27" s="108"/>
      <c r="K27" s="17"/>
      <c r="L27" s="17"/>
      <c r="M27" s="17"/>
      <c r="N27" s="17"/>
      <c r="O27" s="17"/>
      <c r="P27" s="17"/>
    </row>
    <row r="28" spans="1:16" ht="6" customHeight="1">
      <c r="A28" s="57"/>
      <c r="B28" s="57"/>
      <c r="C28" s="57"/>
      <c r="D28" s="110"/>
      <c r="E28" s="125"/>
      <c r="F28" s="125"/>
      <c r="G28" s="110"/>
      <c r="H28" s="108"/>
      <c r="I28" s="108"/>
      <c r="K28" s="17"/>
      <c r="L28" s="17"/>
      <c r="M28" s="17"/>
      <c r="N28" s="17"/>
      <c r="O28" s="17"/>
      <c r="P28" s="17"/>
    </row>
    <row r="29" spans="1:16">
      <c r="A29" s="12"/>
      <c r="B29" s="12" t="s">
        <v>119</v>
      </c>
      <c r="D29" s="109"/>
      <c r="E29" s="125"/>
      <c r="F29" s="125"/>
      <c r="G29" s="110"/>
      <c r="H29" s="108"/>
      <c r="I29" s="108"/>
      <c r="K29" s="17"/>
      <c r="L29" s="17"/>
      <c r="M29" s="17"/>
      <c r="N29" s="17"/>
      <c r="O29" s="17"/>
      <c r="P29" s="17"/>
    </row>
    <row r="30" spans="1:16" ht="6.75" customHeight="1">
      <c r="D30" s="109"/>
      <c r="E30" s="125"/>
      <c r="F30" s="125"/>
      <c r="G30" s="110"/>
      <c r="H30" s="108"/>
      <c r="I30" s="108"/>
      <c r="K30" s="17"/>
      <c r="L30" s="17"/>
      <c r="M30" s="17"/>
      <c r="N30" s="17"/>
      <c r="O30" s="17"/>
      <c r="P30" s="17"/>
    </row>
    <row r="31" spans="1:16">
      <c r="A31" s="57"/>
      <c r="B31" s="57">
        <v>200</v>
      </c>
      <c r="C31" t="s">
        <v>121</v>
      </c>
      <c r="D31" s="109">
        <v>6861319</v>
      </c>
      <c r="E31" s="125">
        <f>+D31*2.271</f>
        <v>15582055.448999999</v>
      </c>
      <c r="F31" s="125"/>
      <c r="G31" s="110"/>
      <c r="H31" s="108"/>
      <c r="I31" s="108"/>
      <c r="K31" s="17"/>
      <c r="L31" s="17"/>
      <c r="M31" s="17"/>
      <c r="N31" s="17"/>
      <c r="O31" s="17"/>
      <c r="P31" s="17"/>
    </row>
    <row r="32" spans="1:16">
      <c r="A32" s="57"/>
      <c r="B32" s="57">
        <v>200</v>
      </c>
      <c r="C32" t="s">
        <v>121</v>
      </c>
      <c r="D32" s="109">
        <v>6933214</v>
      </c>
      <c r="E32" s="125">
        <f t="shared" ref="E32:E33" si="1">+D32*2.271</f>
        <v>15745328.993999999</v>
      </c>
      <c r="F32" s="125"/>
      <c r="G32" s="110"/>
      <c r="H32" s="108"/>
      <c r="I32" s="108"/>
      <c r="K32" s="17"/>
      <c r="L32" s="17"/>
      <c r="M32" s="17"/>
      <c r="N32" s="17"/>
      <c r="O32" s="17"/>
      <c r="P32" s="17"/>
    </row>
    <row r="33" spans="1:16">
      <c r="A33" s="102"/>
      <c r="B33" s="102">
        <v>200</v>
      </c>
      <c r="C33" s="102" t="s">
        <v>121</v>
      </c>
      <c r="D33" s="117">
        <v>6944255</v>
      </c>
      <c r="E33" s="127">
        <f t="shared" si="1"/>
        <v>15770403.104999999</v>
      </c>
      <c r="F33" s="125"/>
      <c r="G33" s="110"/>
      <c r="H33" s="108"/>
      <c r="I33" s="108"/>
      <c r="K33" s="17"/>
      <c r="L33" s="17"/>
      <c r="M33" s="17"/>
      <c r="N33" s="17"/>
      <c r="O33" s="17"/>
      <c r="P33" s="17"/>
    </row>
    <row r="34" spans="1:16">
      <c r="A34" s="12"/>
      <c r="B34" s="12">
        <f>SUM(B31:B33)</f>
        <v>600</v>
      </c>
      <c r="D34" s="128">
        <f>SUM(D31:D33)</f>
        <v>20738788</v>
      </c>
      <c r="E34" s="128">
        <f>SUM(E31:E33)</f>
        <v>47097787.547999993</v>
      </c>
      <c r="F34" s="125"/>
      <c r="G34" s="110"/>
      <c r="H34" s="108"/>
      <c r="I34" s="108"/>
      <c r="K34" s="17"/>
      <c r="L34" s="17"/>
      <c r="M34" s="17"/>
      <c r="N34" s="17"/>
      <c r="O34" s="17"/>
      <c r="P34" s="17"/>
    </row>
    <row r="35" spans="1:16">
      <c r="D35" s="111"/>
      <c r="E35" s="125"/>
      <c r="F35" s="125"/>
      <c r="G35" s="110"/>
      <c r="H35" s="108"/>
      <c r="I35" s="108"/>
      <c r="K35" s="17"/>
      <c r="L35" s="17"/>
      <c r="M35" s="17"/>
      <c r="N35" s="17"/>
      <c r="O35" s="17"/>
      <c r="P35" s="17"/>
    </row>
    <row r="36" spans="1:16">
      <c r="B36">
        <f>+B34+B27</f>
        <v>2375</v>
      </c>
      <c r="C36" s="12" t="s">
        <v>117</v>
      </c>
      <c r="D36" s="128">
        <f>+D27+D34</f>
        <v>43579820</v>
      </c>
      <c r="E36" s="128">
        <f>+E27+E34</f>
        <v>98969771.219999999</v>
      </c>
      <c r="F36" s="125"/>
      <c r="G36" s="110"/>
      <c r="H36" s="108"/>
      <c r="I36" s="108">
        <f>+E36</f>
        <v>98969771.219999999</v>
      </c>
      <c r="K36" s="17"/>
      <c r="L36" s="17"/>
      <c r="M36" s="17"/>
      <c r="N36" s="17"/>
      <c r="O36" s="17"/>
      <c r="P36" s="17"/>
    </row>
    <row r="37" spans="1:16">
      <c r="A37" s="13"/>
      <c r="B37" s="57"/>
      <c r="C37" s="8"/>
      <c r="D37" s="111"/>
      <c r="E37" s="111"/>
      <c r="F37" s="110"/>
      <c r="G37" s="110"/>
      <c r="H37" s="108"/>
      <c r="I37" s="108"/>
      <c r="K37" s="17"/>
      <c r="L37" s="17"/>
      <c r="M37" s="17"/>
      <c r="N37" s="17"/>
      <c r="O37" s="17"/>
      <c r="P37" s="17"/>
    </row>
    <row r="38" spans="1:16">
      <c r="A38" s="13"/>
      <c r="B38" s="57"/>
      <c r="C38" s="8"/>
      <c r="D38" s="8"/>
      <c r="E38" s="111"/>
      <c r="F38" s="110"/>
      <c r="G38" s="110"/>
      <c r="H38" s="108"/>
      <c r="I38" s="108"/>
      <c r="K38" s="17"/>
      <c r="L38" s="17"/>
      <c r="M38" s="17"/>
      <c r="N38" s="17"/>
      <c r="O38" s="17"/>
      <c r="P38" s="17"/>
    </row>
    <row r="39" spans="1:16">
      <c r="A39" s="13" t="s">
        <v>16</v>
      </c>
      <c r="B39" s="8"/>
      <c r="C39" s="8"/>
      <c r="D39" s="8"/>
      <c r="E39" s="111"/>
      <c r="F39" s="111"/>
      <c r="G39" s="111"/>
      <c r="H39" s="108"/>
      <c r="I39" s="108"/>
      <c r="K39" s="17"/>
      <c r="L39" s="17"/>
      <c r="M39" s="17"/>
      <c r="N39" s="17"/>
      <c r="O39" s="17"/>
      <c r="P39" s="17"/>
    </row>
    <row r="40" spans="1:16">
      <c r="A40" s="13"/>
      <c r="B40" s="8" t="str">
        <f>+'[1]Parti empresas'!A96</f>
        <v>Retenciones de gcias</v>
      </c>
      <c r="C40" s="8"/>
      <c r="D40" s="8"/>
      <c r="E40" s="111">
        <v>850000</v>
      </c>
      <c r="F40" s="111"/>
      <c r="G40" s="111"/>
      <c r="H40" s="108"/>
      <c r="I40" s="108"/>
      <c r="K40" s="17"/>
      <c r="L40" s="17"/>
      <c r="M40" s="17"/>
      <c r="N40" s="17"/>
      <c r="O40" s="17"/>
      <c r="P40" s="17"/>
    </row>
    <row r="41" spans="1:16">
      <c r="A41" s="13"/>
      <c r="B41" s="8" t="str">
        <f>+'[1]Parti empresas'!A98</f>
        <v>Anticipos GCIAS</v>
      </c>
      <c r="C41" s="8"/>
      <c r="D41" s="8"/>
      <c r="E41" s="111">
        <v>3250000</v>
      </c>
      <c r="F41" s="111"/>
      <c r="G41" s="111"/>
      <c r="H41" s="108"/>
      <c r="I41" s="108"/>
      <c r="K41" s="17"/>
      <c r="L41" s="17"/>
      <c r="M41" s="17"/>
      <c r="N41" s="17"/>
      <c r="O41" s="17"/>
      <c r="P41" s="17"/>
    </row>
    <row r="42" spans="1:16">
      <c r="A42" s="13"/>
      <c r="B42" s="8" t="str">
        <f>+'[1]Parti empresas'!A99</f>
        <v>Anticipos BS</v>
      </c>
      <c r="C42" s="8"/>
      <c r="D42" s="8"/>
      <c r="E42" s="115">
        <v>500000</v>
      </c>
      <c r="F42" s="111">
        <f>SUM(E40:E42)</f>
        <v>4600000</v>
      </c>
      <c r="G42" s="111"/>
      <c r="H42" s="108"/>
      <c r="I42" s="108">
        <f>+F42</f>
        <v>4600000</v>
      </c>
      <c r="K42" s="17"/>
      <c r="L42" s="17"/>
      <c r="M42" s="17"/>
      <c r="N42" s="17"/>
      <c r="O42" s="17"/>
      <c r="P42" s="17"/>
    </row>
    <row r="43" spans="1:16">
      <c r="A43" s="13"/>
      <c r="B43" s="8"/>
      <c r="C43" s="8"/>
      <c r="D43" s="8"/>
      <c r="E43" s="111"/>
      <c r="F43" s="111"/>
      <c r="G43" s="111"/>
      <c r="H43" s="108"/>
      <c r="I43" s="108"/>
      <c r="K43" s="17"/>
      <c r="L43" s="17"/>
      <c r="M43" s="17"/>
      <c r="N43" s="17"/>
      <c r="O43" s="17"/>
      <c r="P43" s="17"/>
    </row>
    <row r="44" spans="1:16">
      <c r="A44" s="13"/>
      <c r="B44" s="8"/>
      <c r="C44" s="8"/>
      <c r="D44" s="8"/>
      <c r="E44" s="111"/>
      <c r="F44" s="111"/>
      <c r="G44" s="111"/>
      <c r="H44" s="108"/>
      <c r="I44" s="108"/>
      <c r="K44" s="17"/>
      <c r="L44" s="17"/>
      <c r="M44" s="17"/>
      <c r="N44" s="17"/>
      <c r="O44" s="17"/>
      <c r="P44" s="17"/>
    </row>
    <row r="45" spans="1:16" s="17" customFormat="1">
      <c r="A45" s="27" t="s">
        <v>18</v>
      </c>
      <c r="B45" s="14"/>
      <c r="C45" s="14"/>
      <c r="D45" s="14"/>
      <c r="E45" s="107"/>
      <c r="F45" s="107"/>
      <c r="G45" s="107"/>
      <c r="H45" s="112">
        <f>+D85</f>
        <v>61500000</v>
      </c>
      <c r="I45" s="112"/>
    </row>
    <row r="46" spans="1:16" s="17" customFormat="1">
      <c r="A46" s="27"/>
      <c r="B46" s="14"/>
      <c r="C46" s="14"/>
      <c r="D46" s="14"/>
      <c r="E46" s="107"/>
      <c r="F46" s="107"/>
      <c r="G46" s="107"/>
      <c r="H46" s="112"/>
      <c r="I46" s="112"/>
    </row>
    <row r="47" spans="1:16" s="17" customFormat="1">
      <c r="A47" s="10" t="s">
        <v>19</v>
      </c>
      <c r="B47" s="14"/>
      <c r="C47" s="28">
        <v>43830</v>
      </c>
      <c r="D47" s="59" t="s">
        <v>20</v>
      </c>
      <c r="E47" s="59" t="s">
        <v>21</v>
      </c>
      <c r="F47" s="29"/>
      <c r="G47" s="30"/>
      <c r="H47" s="26"/>
      <c r="I47" s="26"/>
    </row>
    <row r="48" spans="1:16" s="17" customFormat="1">
      <c r="A48" s="27" t="s">
        <v>33</v>
      </c>
      <c r="B48" s="14"/>
      <c r="C48" s="14"/>
      <c r="D48" s="107">
        <v>261500</v>
      </c>
      <c r="E48" s="14">
        <v>7.2168000000000001</v>
      </c>
      <c r="F48" s="14"/>
      <c r="G48" s="14"/>
      <c r="H48" s="112">
        <f>+D48*E48</f>
        <v>1887193.2</v>
      </c>
      <c r="I48" s="26"/>
    </row>
    <row r="49" spans="1:9" s="17" customFormat="1">
      <c r="A49" s="27"/>
      <c r="B49" s="14"/>
      <c r="C49" s="14"/>
      <c r="D49" s="14"/>
      <c r="E49" s="14"/>
      <c r="F49" s="14"/>
      <c r="G49" s="14"/>
      <c r="H49" s="26"/>
      <c r="I49" s="26"/>
    </row>
    <row r="50" spans="1:9" s="17" customFormat="1">
      <c r="A50" s="40" t="s">
        <v>34</v>
      </c>
      <c r="B50" s="41"/>
      <c r="C50" s="41"/>
      <c r="D50" s="41"/>
      <c r="E50" s="29"/>
      <c r="F50" s="42"/>
      <c r="G50" s="42"/>
      <c r="H50" s="26"/>
      <c r="I50" s="26"/>
    </row>
    <row r="51" spans="1:9" s="17" customFormat="1" ht="36.75" customHeight="1">
      <c r="A51" s="43" t="s">
        <v>35</v>
      </c>
      <c r="B51" s="146" t="s">
        <v>36</v>
      </c>
      <c r="C51" s="147"/>
      <c r="D51" s="118">
        <v>120000</v>
      </c>
      <c r="E51" s="44">
        <v>42.43</v>
      </c>
      <c r="F51" s="116">
        <v>5091600</v>
      </c>
      <c r="G51" s="45" t="s">
        <v>37</v>
      </c>
      <c r="H51" s="112"/>
      <c r="I51" s="112">
        <f>+F51</f>
        <v>5091600</v>
      </c>
    </row>
    <row r="52" spans="1:9" s="17" customFormat="1" ht="39.75" customHeight="1">
      <c r="A52" s="46" t="s">
        <v>38</v>
      </c>
      <c r="B52" s="148" t="s">
        <v>39</v>
      </c>
      <c r="C52" s="149"/>
      <c r="D52" s="119">
        <v>359650</v>
      </c>
      <c r="E52" s="47">
        <v>29.95</v>
      </c>
      <c r="F52" s="109">
        <v>10771517.5</v>
      </c>
      <c r="G52" s="48" t="s">
        <v>37</v>
      </c>
      <c r="H52" s="112"/>
      <c r="I52" s="112">
        <f t="shared" ref="I52:I54" si="2">+F52</f>
        <v>10771517.5</v>
      </c>
    </row>
    <row r="53" spans="1:9" s="17" customFormat="1" ht="27.75" customHeight="1">
      <c r="A53" s="46" t="s">
        <v>40</v>
      </c>
      <c r="B53" s="148" t="s">
        <v>41</v>
      </c>
      <c r="C53" s="149"/>
      <c r="D53" s="119">
        <v>130000</v>
      </c>
      <c r="E53" s="47">
        <v>31.7</v>
      </c>
      <c r="F53" s="109">
        <v>4121000</v>
      </c>
      <c r="G53" s="48" t="s">
        <v>37</v>
      </c>
      <c r="H53" s="112"/>
      <c r="I53" s="112">
        <f t="shared" si="2"/>
        <v>4121000</v>
      </c>
    </row>
    <row r="54" spans="1:9" s="17" customFormat="1" ht="33.75" customHeight="1">
      <c r="A54" s="46" t="s">
        <v>42</v>
      </c>
      <c r="B54" s="148" t="s">
        <v>43</v>
      </c>
      <c r="C54" s="149"/>
      <c r="D54" s="119">
        <v>106000</v>
      </c>
      <c r="E54" s="47">
        <v>33.700000000000003</v>
      </c>
      <c r="F54" s="109">
        <v>3572200.0000000005</v>
      </c>
      <c r="G54" s="48" t="s">
        <v>37</v>
      </c>
      <c r="H54" s="112"/>
      <c r="I54" s="112">
        <f t="shared" si="2"/>
        <v>3572200.0000000005</v>
      </c>
    </row>
    <row r="55" spans="1:9" s="17" customFormat="1" ht="19.5" customHeight="1">
      <c r="A55" s="49" t="s">
        <v>44</v>
      </c>
      <c r="B55" s="157" t="s">
        <v>45</v>
      </c>
      <c r="C55" s="158"/>
      <c r="D55" s="120">
        <v>75500</v>
      </c>
      <c r="E55" s="50">
        <v>35.5</v>
      </c>
      <c r="F55" s="117"/>
      <c r="G55" s="51"/>
      <c r="H55" s="112">
        <f>+D55*E55</f>
        <v>2680250</v>
      </c>
      <c r="I55" s="112"/>
    </row>
    <row r="56" spans="1:9" s="17" customFormat="1">
      <c r="A56" s="27"/>
      <c r="B56" s="14"/>
      <c r="C56" s="14"/>
      <c r="D56" s="14"/>
      <c r="E56" s="14"/>
      <c r="F56" s="14"/>
      <c r="G56" s="14"/>
      <c r="H56" s="112"/>
      <c r="I56" s="112"/>
    </row>
    <row r="57" spans="1:9">
      <c r="A57" s="13"/>
      <c r="C57" s="31"/>
      <c r="D57" s="31"/>
      <c r="E57" s="31"/>
      <c r="F57" s="8"/>
      <c r="G57" s="8"/>
      <c r="H57" s="32"/>
      <c r="I57" s="32"/>
    </row>
    <row r="58" spans="1:9">
      <c r="A58" s="10" t="s">
        <v>22</v>
      </c>
      <c r="B58" s="8"/>
      <c r="C58" s="8"/>
      <c r="D58" s="8"/>
      <c r="E58" s="8"/>
      <c r="F58" s="8"/>
      <c r="G58" s="8"/>
      <c r="H58" s="9"/>
      <c r="I58" s="9"/>
    </row>
    <row r="59" spans="1:9">
      <c r="B59" t="s">
        <v>23</v>
      </c>
      <c r="D59" s="129">
        <f>+'[1]Parti empresas'!E113</f>
        <v>450000</v>
      </c>
      <c r="E59" s="130"/>
      <c r="F59" s="130"/>
      <c r="G59" s="130"/>
      <c r="H59" s="131">
        <f>+D59</f>
        <v>450000</v>
      </c>
      <c r="I59" s="132"/>
    </row>
    <row r="60" spans="1:9">
      <c r="B60" s="34" t="s">
        <v>24</v>
      </c>
      <c r="D60" s="130"/>
      <c r="E60" s="129">
        <v>150000</v>
      </c>
      <c r="F60" s="129">
        <v>59.69</v>
      </c>
      <c r="G60" s="130"/>
      <c r="H60" s="132">
        <f>+E60*F60</f>
        <v>8953500</v>
      </c>
      <c r="I60" s="132"/>
    </row>
    <row r="61" spans="1:9">
      <c r="B61" t="s">
        <v>31</v>
      </c>
      <c r="D61" s="130"/>
      <c r="E61" s="129">
        <v>5000</v>
      </c>
      <c r="F61" s="129">
        <f>+F60</f>
        <v>59.69</v>
      </c>
      <c r="G61" s="129"/>
      <c r="H61" s="131"/>
      <c r="I61" s="132">
        <f>+E61*F61</f>
        <v>298450</v>
      </c>
    </row>
    <row r="62" spans="1:9">
      <c r="A62" s="12"/>
      <c r="B62" t="s">
        <v>32</v>
      </c>
      <c r="C62" s="8"/>
      <c r="D62" s="130"/>
      <c r="E62" s="129">
        <v>135000</v>
      </c>
      <c r="F62" s="130"/>
      <c r="G62" s="130"/>
      <c r="H62" s="133"/>
      <c r="I62" s="133">
        <f>+E62</f>
        <v>135000</v>
      </c>
    </row>
    <row r="63" spans="1:9">
      <c r="A63" s="12"/>
      <c r="C63" s="8"/>
      <c r="D63" s="130"/>
      <c r="E63" s="129"/>
      <c r="F63" s="130"/>
      <c r="G63" s="130"/>
      <c r="H63" s="132"/>
      <c r="I63" s="132"/>
    </row>
    <row r="64" spans="1:9">
      <c r="B64" s="12" t="s">
        <v>25</v>
      </c>
      <c r="C64" s="8"/>
      <c r="D64" s="130"/>
      <c r="E64" s="130"/>
      <c r="F64" s="130"/>
      <c r="G64" s="130"/>
      <c r="H64" s="134">
        <f>SUM(H7:H62)</f>
        <v>75891078.200000003</v>
      </c>
      <c r="I64" s="134">
        <f>SUM(I7:I62)</f>
        <v>129546663.72</v>
      </c>
    </row>
    <row r="65" spans="2:9">
      <c r="D65" s="130"/>
      <c r="E65" s="135" t="s">
        <v>25</v>
      </c>
      <c r="F65" s="136"/>
      <c r="G65" s="136"/>
      <c r="H65" s="155">
        <f>+H64+I64</f>
        <v>205437741.92000002</v>
      </c>
      <c r="I65" s="156"/>
    </row>
    <row r="66" spans="2:9">
      <c r="D66" s="130"/>
      <c r="E66" s="130"/>
      <c r="F66" s="130"/>
      <c r="G66" s="130"/>
      <c r="H66" s="130"/>
      <c r="I66" s="130"/>
    </row>
    <row r="68" spans="2:9">
      <c r="B68" s="61" t="s">
        <v>75</v>
      </c>
      <c r="C68" s="38"/>
      <c r="D68" s="62"/>
    </row>
    <row r="69" spans="2:9">
      <c r="B69" s="63" t="s">
        <v>46</v>
      </c>
      <c r="C69" s="57"/>
      <c r="D69" s="64" t="s">
        <v>47</v>
      </c>
      <c r="E69" s="52"/>
    </row>
    <row r="70" spans="2:9">
      <c r="B70" s="65" t="s">
        <v>48</v>
      </c>
      <c r="C70" s="57"/>
      <c r="D70" s="66"/>
    </row>
    <row r="71" spans="2:9">
      <c r="B71" s="67" t="s">
        <v>49</v>
      </c>
      <c r="C71" s="57"/>
      <c r="D71" s="137">
        <v>3000000</v>
      </c>
    </row>
    <row r="72" spans="2:9">
      <c r="B72" s="67" t="s">
        <v>50</v>
      </c>
      <c r="C72" s="57"/>
      <c r="D72" s="138">
        <v>6500000</v>
      </c>
    </row>
    <row r="73" spans="2:9">
      <c r="B73" s="67" t="s">
        <v>51</v>
      </c>
      <c r="C73" s="57"/>
      <c r="D73" s="138">
        <v>50000000</v>
      </c>
      <c r="E73" t="s">
        <v>122</v>
      </c>
    </row>
    <row r="74" spans="2:9">
      <c r="B74" s="67" t="s">
        <v>52</v>
      </c>
      <c r="C74" s="57"/>
      <c r="D74" s="138">
        <v>3000000</v>
      </c>
    </row>
    <row r="75" spans="2:9">
      <c r="B75" s="67" t="s">
        <v>53</v>
      </c>
      <c r="C75" s="57"/>
      <c r="D75" s="137">
        <v>12000000</v>
      </c>
    </row>
    <row r="76" spans="2:9" ht="11.25" customHeight="1">
      <c r="B76" s="67" t="s">
        <v>54</v>
      </c>
      <c r="C76" s="57"/>
      <c r="D76" s="138"/>
    </row>
    <row r="77" spans="2:9" ht="18" customHeight="1">
      <c r="B77" s="68" t="s">
        <v>55</v>
      </c>
      <c r="C77" s="69"/>
      <c r="D77" s="139">
        <f>SUM(D71:D76)</f>
        <v>74500000</v>
      </c>
    </row>
    <row r="78" spans="2:9" ht="3.75" customHeight="1">
      <c r="B78" s="67"/>
      <c r="C78" s="57"/>
      <c r="D78" s="138"/>
    </row>
    <row r="79" spans="2:9">
      <c r="B79" s="65" t="s">
        <v>56</v>
      </c>
      <c r="C79" s="57"/>
      <c r="D79" s="138"/>
    </row>
    <row r="80" spans="2:9">
      <c r="B80" s="67" t="s">
        <v>57</v>
      </c>
      <c r="C80" s="57"/>
      <c r="D80" s="138">
        <v>3500000</v>
      </c>
    </row>
    <row r="81" spans="2:9">
      <c r="B81" s="67" t="s">
        <v>58</v>
      </c>
      <c r="C81" s="57"/>
      <c r="D81" s="138">
        <v>500000</v>
      </c>
    </row>
    <row r="82" spans="2:9">
      <c r="B82" s="67" t="s">
        <v>59</v>
      </c>
      <c r="C82" s="57"/>
      <c r="D82" s="138">
        <v>9000000</v>
      </c>
    </row>
    <row r="83" spans="2:9">
      <c r="B83" s="68" t="s">
        <v>60</v>
      </c>
      <c r="C83" s="69"/>
      <c r="D83" s="139">
        <f>SUM(D80:D82)</f>
        <v>13000000</v>
      </c>
    </row>
    <row r="84" spans="2:9" ht="8.25" customHeight="1">
      <c r="B84" s="67"/>
      <c r="C84" s="57"/>
      <c r="D84" s="138"/>
    </row>
    <row r="85" spans="2:9">
      <c r="B85" s="70" t="s">
        <v>61</v>
      </c>
      <c r="C85" s="71"/>
      <c r="D85" s="140">
        <f>+D77-D83</f>
        <v>61500000</v>
      </c>
    </row>
    <row r="88" spans="2:9">
      <c r="B88" s="12" t="s">
        <v>101</v>
      </c>
      <c r="C88" s="12"/>
      <c r="E88" s="85" t="s">
        <v>102</v>
      </c>
    </row>
    <row r="89" spans="2:9" ht="15" customHeight="1">
      <c r="B89" s="151" t="s">
        <v>83</v>
      </c>
      <c r="C89" s="151"/>
      <c r="D89" s="151"/>
      <c r="E89" s="151"/>
      <c r="F89" s="151"/>
      <c r="G89" s="151"/>
      <c r="H89" s="151"/>
      <c r="I89" s="151"/>
    </row>
    <row r="90" spans="2:9">
      <c r="B90" s="151"/>
      <c r="C90" s="151"/>
      <c r="D90" s="151"/>
      <c r="E90" s="151"/>
      <c r="F90" s="151"/>
      <c r="G90" s="151"/>
      <c r="H90" s="151"/>
      <c r="I90" s="151"/>
    </row>
    <row r="91" spans="2:9">
      <c r="B91" s="151"/>
      <c r="C91" s="151"/>
      <c r="D91" s="151"/>
      <c r="E91" s="151"/>
      <c r="F91" s="151"/>
      <c r="G91" s="151"/>
      <c r="H91" s="151"/>
      <c r="I91" s="151"/>
    </row>
    <row r="92" spans="2:9">
      <c r="B92" s="151"/>
      <c r="C92" s="151"/>
      <c r="D92" s="151"/>
      <c r="E92" s="151"/>
      <c r="F92" s="151"/>
      <c r="G92" s="151"/>
      <c r="H92" s="151"/>
      <c r="I92" s="151"/>
    </row>
    <row r="93" spans="2:9">
      <c r="B93" s="151"/>
      <c r="C93" s="151"/>
      <c r="D93" s="151"/>
      <c r="E93" s="151"/>
      <c r="F93" s="151"/>
      <c r="G93" s="151"/>
      <c r="H93" s="151"/>
      <c r="I93" s="151"/>
    </row>
    <row r="94" spans="2:9">
      <c r="B94" s="151"/>
      <c r="C94" s="151"/>
      <c r="D94" s="151"/>
      <c r="E94" s="151"/>
      <c r="F94" s="151"/>
      <c r="G94" s="151"/>
      <c r="H94" s="151"/>
      <c r="I94" s="151"/>
    </row>
    <row r="95" spans="2:9">
      <c r="B95" s="151"/>
      <c r="C95" s="151"/>
      <c r="D95" s="151"/>
      <c r="E95" s="151"/>
      <c r="F95" s="151"/>
      <c r="G95" s="151"/>
      <c r="H95" s="151"/>
      <c r="I95" s="151"/>
    </row>
    <row r="96" spans="2:9">
      <c r="B96" s="151"/>
      <c r="C96" s="151"/>
      <c r="D96" s="151"/>
      <c r="E96" s="151"/>
      <c r="F96" s="151"/>
      <c r="G96" s="151"/>
      <c r="H96" s="151"/>
      <c r="I96" s="151"/>
    </row>
    <row r="97" spans="2:9">
      <c r="B97" s="151"/>
      <c r="C97" s="151"/>
      <c r="D97" s="151"/>
      <c r="E97" s="151"/>
      <c r="F97" s="151"/>
      <c r="G97" s="151"/>
      <c r="H97" s="151"/>
      <c r="I97" s="151"/>
    </row>
    <row r="98" spans="2:9">
      <c r="B98" s="151"/>
      <c r="C98" s="151"/>
      <c r="D98" s="151"/>
      <c r="E98" s="151"/>
      <c r="F98" s="151"/>
      <c r="G98" s="151"/>
      <c r="H98" s="151"/>
      <c r="I98" s="151"/>
    </row>
    <row r="100" spans="2:9" ht="30" customHeight="1">
      <c r="B100" s="150" t="s">
        <v>110</v>
      </c>
      <c r="C100" s="150"/>
      <c r="D100" s="150"/>
      <c r="E100" s="150"/>
      <c r="F100" s="150"/>
      <c r="G100" s="150"/>
      <c r="H100" s="150"/>
      <c r="I100" s="150"/>
    </row>
    <row r="101" spans="2:9" ht="30" customHeight="1">
      <c r="B101" s="150" t="s">
        <v>111</v>
      </c>
      <c r="C101" s="150"/>
      <c r="D101" s="150"/>
      <c r="E101" s="150"/>
      <c r="F101" s="150"/>
      <c r="G101" s="150"/>
      <c r="H101" s="150"/>
      <c r="I101" s="150"/>
    </row>
  </sheetData>
  <mergeCells count="11">
    <mergeCell ref="B101:I101"/>
    <mergeCell ref="B89:I98"/>
    <mergeCell ref="K20:P20"/>
    <mergeCell ref="B100:I100"/>
    <mergeCell ref="H65:I65"/>
    <mergeCell ref="B55:C55"/>
    <mergeCell ref="K12:O12"/>
    <mergeCell ref="B51:C51"/>
    <mergeCell ref="B52:C52"/>
    <mergeCell ref="B53:C53"/>
    <mergeCell ref="B54:C54"/>
  </mergeCells>
  <pageMargins left="0.75" right="0.75" top="1" bottom="1" header="0" footer="0"/>
  <pageSetup paperSize="9" scale="5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J70"/>
  <sheetViews>
    <sheetView zoomScale="140" zoomScaleNormal="140" workbookViewId="0">
      <selection activeCell="E72" sqref="E72"/>
    </sheetView>
  </sheetViews>
  <sheetFormatPr baseColWidth="10" defaultRowHeight="12.75"/>
  <cols>
    <col min="1" max="1" width="7.140625" customWidth="1"/>
    <col min="2" max="2" width="14.5703125" customWidth="1"/>
    <col min="3" max="3" width="25.28515625" customWidth="1"/>
    <col min="4" max="4" width="17.7109375" customWidth="1"/>
    <col min="5" max="5" width="15.42578125" customWidth="1"/>
    <col min="6" max="6" width="14.5703125" customWidth="1"/>
    <col min="7" max="7" width="8.5703125" customWidth="1"/>
    <col min="8" max="8" width="14" customWidth="1"/>
    <col min="9" max="9" width="15.28515625" customWidth="1"/>
    <col min="10" max="10" width="15.140625" customWidth="1"/>
  </cols>
  <sheetData>
    <row r="1" spans="1:9" s="2" customFormat="1">
      <c r="A1" s="1" t="s">
        <v>26</v>
      </c>
      <c r="H1" s="3"/>
    </row>
    <row r="2" spans="1:9">
      <c r="A2" s="1" t="s">
        <v>0</v>
      </c>
      <c r="H2" s="3"/>
    </row>
    <row r="3" spans="1:9">
      <c r="A3" s="94" t="s">
        <v>64</v>
      </c>
      <c r="B3" s="94"/>
      <c r="C3" s="94"/>
      <c r="D3" s="95"/>
    </row>
    <row r="4" spans="1:9">
      <c r="A4" s="94" t="s">
        <v>65</v>
      </c>
      <c r="B4" s="94"/>
      <c r="C4" s="94"/>
      <c r="D4" s="95"/>
    </row>
    <row r="5" spans="1:9" ht="6.75" customHeight="1"/>
    <row r="6" spans="1:9">
      <c r="E6" s="4" t="s">
        <v>1</v>
      </c>
      <c r="F6" s="4"/>
      <c r="G6" s="4"/>
      <c r="H6" s="5" t="s">
        <v>1</v>
      </c>
      <c r="I6" s="5" t="s">
        <v>1</v>
      </c>
    </row>
    <row r="7" spans="1:9">
      <c r="A7" s="6" t="s">
        <v>2</v>
      </c>
      <c r="E7" s="4"/>
      <c r="F7" s="4"/>
      <c r="G7" s="4"/>
      <c r="H7" s="7" t="s">
        <v>3</v>
      </c>
      <c r="I7" s="7" t="s">
        <v>4</v>
      </c>
    </row>
    <row r="8" spans="1:9" ht="6" customHeight="1">
      <c r="B8" s="8"/>
      <c r="C8" s="8"/>
      <c r="D8" s="8"/>
      <c r="E8" s="8"/>
      <c r="F8" s="8"/>
      <c r="G8" s="8"/>
      <c r="H8" s="9"/>
      <c r="I8" s="9"/>
    </row>
    <row r="9" spans="1:9">
      <c r="A9" s="10" t="s">
        <v>5</v>
      </c>
      <c r="B9" s="8"/>
      <c r="C9" s="8"/>
      <c r="D9" s="8"/>
      <c r="F9" s="11" t="s">
        <v>6</v>
      </c>
      <c r="G9" s="8"/>
      <c r="H9" s="9"/>
      <c r="I9" s="9"/>
    </row>
    <row r="10" spans="1:9" hidden="1">
      <c r="A10" s="12"/>
      <c r="B10" s="8"/>
      <c r="C10" s="8"/>
      <c r="D10" s="8"/>
      <c r="E10" s="8"/>
      <c r="F10" s="8"/>
      <c r="G10" s="8"/>
      <c r="H10" s="9"/>
      <c r="I10" s="9"/>
    </row>
    <row r="11" spans="1:9">
      <c r="A11" s="13"/>
      <c r="B11" s="8"/>
      <c r="D11" s="8"/>
      <c r="E11" s="8"/>
      <c r="F11" s="111"/>
      <c r="G11" s="111"/>
      <c r="H11" s="108"/>
      <c r="I11" s="108"/>
    </row>
    <row r="12" spans="1:9">
      <c r="A12" s="13">
        <v>38322</v>
      </c>
      <c r="B12" s="8" t="s">
        <v>27</v>
      </c>
      <c r="C12" s="8"/>
      <c r="D12" s="36" t="s">
        <v>62</v>
      </c>
      <c r="E12" s="8"/>
      <c r="F12" s="107">
        <f>875000*2.271</f>
        <v>1987125</v>
      </c>
      <c r="G12" s="107"/>
      <c r="H12" s="108"/>
      <c r="I12" s="108">
        <f>+F12</f>
        <v>1987125</v>
      </c>
    </row>
    <row r="13" spans="1:9">
      <c r="A13" s="13"/>
      <c r="B13" s="36" t="s">
        <v>28</v>
      </c>
      <c r="C13" s="8"/>
      <c r="D13" s="8"/>
      <c r="E13" s="8"/>
      <c r="F13" s="107"/>
      <c r="G13" s="107"/>
      <c r="H13" s="108"/>
      <c r="I13" s="108"/>
    </row>
    <row r="14" spans="1:9" ht="13.5" customHeight="1">
      <c r="A14" s="13"/>
      <c r="B14" s="36" t="s">
        <v>72</v>
      </c>
      <c r="C14" s="8"/>
      <c r="D14" s="11" t="s">
        <v>8</v>
      </c>
      <c r="E14" s="8"/>
      <c r="F14" s="107"/>
      <c r="G14" s="107"/>
      <c r="H14" s="108"/>
      <c r="I14" s="108"/>
    </row>
    <row r="15" spans="1:9">
      <c r="A15" s="13">
        <v>38899</v>
      </c>
      <c r="B15" s="8" t="s">
        <v>73</v>
      </c>
      <c r="C15" s="8"/>
      <c r="D15" s="8"/>
      <c r="E15" s="8"/>
      <c r="F15" s="107"/>
      <c r="G15" s="107"/>
      <c r="H15" s="108"/>
      <c r="I15" s="108"/>
    </row>
    <row r="16" spans="1:9">
      <c r="A16" s="13"/>
      <c r="B16" s="36" t="s">
        <v>74</v>
      </c>
      <c r="C16" s="8"/>
      <c r="D16" s="8"/>
      <c r="E16" s="8"/>
      <c r="F16" s="107">
        <f>185000*2.271</f>
        <v>420135</v>
      </c>
      <c r="G16" s="107"/>
      <c r="H16" s="108">
        <f>+F16</f>
        <v>420135</v>
      </c>
      <c r="I16" s="108"/>
    </row>
    <row r="17" spans="1:9">
      <c r="A17" s="13"/>
      <c r="B17" s="11" t="s">
        <v>15</v>
      </c>
      <c r="C17" s="8"/>
      <c r="D17" s="8"/>
      <c r="E17" s="8"/>
      <c r="F17" s="109"/>
      <c r="G17" s="107"/>
      <c r="H17" s="108"/>
      <c r="I17" s="108"/>
    </row>
    <row r="18" spans="1:9">
      <c r="A18" s="13"/>
      <c r="B18" s="11"/>
      <c r="C18" s="8"/>
      <c r="D18" s="8"/>
      <c r="E18" s="8"/>
      <c r="F18" s="37"/>
      <c r="G18" s="14"/>
      <c r="H18" s="9"/>
      <c r="I18" s="9"/>
    </row>
    <row r="19" spans="1:9">
      <c r="A19" s="13"/>
      <c r="B19" s="8"/>
      <c r="C19" s="8"/>
      <c r="D19" s="8"/>
      <c r="E19" s="58"/>
      <c r="F19" s="96"/>
      <c r="G19" s="25"/>
      <c r="H19" s="9"/>
      <c r="I19" s="9"/>
    </row>
    <row r="20" spans="1:9">
      <c r="A20" s="13" t="s">
        <v>17</v>
      </c>
      <c r="B20" s="8"/>
      <c r="C20" s="8"/>
      <c r="D20" s="39"/>
      <c r="E20" s="58" t="s">
        <v>118</v>
      </c>
      <c r="F20" s="96" t="s">
        <v>29</v>
      </c>
      <c r="G20" s="25"/>
      <c r="H20" s="9"/>
      <c r="I20" s="9"/>
    </row>
    <row r="21" spans="1:9">
      <c r="A21" s="98"/>
      <c r="B21" s="98" t="s">
        <v>114</v>
      </c>
      <c r="C21" s="98" t="s">
        <v>115</v>
      </c>
      <c r="D21" s="99" t="s">
        <v>116</v>
      </c>
      <c r="E21" s="96" t="s">
        <v>29</v>
      </c>
      <c r="F21" s="60"/>
      <c r="G21" s="25"/>
      <c r="H21" s="9"/>
      <c r="I21" s="9"/>
    </row>
    <row r="22" spans="1:9">
      <c r="A22" s="17"/>
      <c r="B22" s="17">
        <v>17</v>
      </c>
      <c r="C22" s="17" t="s">
        <v>120</v>
      </c>
      <c r="D22" s="109">
        <v>229571</v>
      </c>
      <c r="E22" s="125">
        <f>+D22*2.271</f>
        <v>521355.74099999998</v>
      </c>
      <c r="F22" s="125"/>
      <c r="G22" s="25"/>
      <c r="H22" s="9"/>
      <c r="I22" s="9"/>
    </row>
    <row r="23" spans="1:9">
      <c r="A23" s="17"/>
      <c r="B23" s="17">
        <v>165</v>
      </c>
      <c r="C23" s="17" t="s">
        <v>120</v>
      </c>
      <c r="D23" s="109">
        <v>1018199</v>
      </c>
      <c r="E23" s="125">
        <f t="shared" ref="E23:E27" si="0">+D23*2.271</f>
        <v>2312329.929</v>
      </c>
      <c r="F23" s="125"/>
      <c r="G23" s="25"/>
      <c r="H23" s="9"/>
      <c r="I23" s="9"/>
    </row>
    <row r="24" spans="1:9">
      <c r="A24" s="17"/>
      <c r="B24" s="17">
        <v>243</v>
      </c>
      <c r="C24" s="17" t="s">
        <v>120</v>
      </c>
      <c r="D24" s="109">
        <v>3612772</v>
      </c>
      <c r="E24" s="125">
        <f t="shared" si="0"/>
        <v>8204605.2119999994</v>
      </c>
      <c r="F24" s="125"/>
      <c r="G24" s="25"/>
      <c r="H24" s="9"/>
      <c r="I24" s="9"/>
    </row>
    <row r="25" spans="1:9">
      <c r="A25" s="17"/>
      <c r="B25" s="17">
        <v>185</v>
      </c>
      <c r="C25" s="17" t="s">
        <v>120</v>
      </c>
      <c r="D25" s="109">
        <v>2567167</v>
      </c>
      <c r="E25" s="125">
        <f t="shared" si="0"/>
        <v>5830036.2570000002</v>
      </c>
      <c r="F25" s="125"/>
      <c r="G25" s="25"/>
      <c r="H25" s="9"/>
      <c r="I25" s="9"/>
    </row>
    <row r="26" spans="1:9">
      <c r="A26" s="17"/>
      <c r="B26" s="17">
        <v>798</v>
      </c>
      <c r="C26" s="17" t="s">
        <v>120</v>
      </c>
      <c r="D26" s="109">
        <v>10495499</v>
      </c>
      <c r="E26" s="125">
        <f t="shared" si="0"/>
        <v>23835278.228999998</v>
      </c>
      <c r="F26" s="125"/>
      <c r="G26" s="25"/>
      <c r="H26" s="9"/>
      <c r="I26" s="9"/>
    </row>
    <row r="27" spans="1:9">
      <c r="A27" s="17"/>
      <c r="B27" s="17">
        <v>367</v>
      </c>
      <c r="C27" s="17" t="s">
        <v>120</v>
      </c>
      <c r="D27" s="109">
        <f>2458912*2</f>
        <v>4917824</v>
      </c>
      <c r="E27" s="125">
        <f t="shared" si="0"/>
        <v>11168378.304</v>
      </c>
      <c r="F27" s="125"/>
      <c r="G27" s="25"/>
      <c r="H27" s="9"/>
      <c r="I27" s="9"/>
    </row>
    <row r="28" spans="1:9">
      <c r="A28" s="17"/>
      <c r="B28" s="17"/>
      <c r="C28" s="100"/>
      <c r="D28" s="109"/>
      <c r="E28" s="125"/>
      <c r="F28" s="125"/>
      <c r="G28" s="25"/>
      <c r="H28" s="9"/>
      <c r="I28" s="9"/>
    </row>
    <row r="29" spans="1:9">
      <c r="A29" s="101"/>
      <c r="B29" s="101">
        <f>SUM(B22:B28)</f>
        <v>1775</v>
      </c>
      <c r="C29" s="38"/>
      <c r="D29" s="126">
        <f>SUM(D22:D28)</f>
        <v>22841032</v>
      </c>
      <c r="E29" s="126">
        <f>SUM(E22:E28)</f>
        <v>51871983.671999998</v>
      </c>
      <c r="F29" s="125"/>
      <c r="G29" s="25"/>
      <c r="H29" s="9"/>
      <c r="I29" s="9"/>
    </row>
    <row r="30" spans="1:9">
      <c r="A30" s="57"/>
      <c r="B30" s="57"/>
      <c r="C30" s="57"/>
      <c r="D30" s="25"/>
      <c r="E30" s="60"/>
      <c r="F30" s="60"/>
      <c r="G30" s="25"/>
      <c r="H30" s="9"/>
      <c r="I30" s="9"/>
    </row>
    <row r="31" spans="1:9">
      <c r="A31" s="12"/>
      <c r="B31" s="12" t="s">
        <v>119</v>
      </c>
      <c r="D31" s="37"/>
      <c r="E31" s="60"/>
      <c r="F31" s="60"/>
      <c r="G31" s="25"/>
      <c r="H31" s="9"/>
      <c r="I31" s="9"/>
    </row>
    <row r="32" spans="1:9">
      <c r="D32" s="109"/>
      <c r="E32" s="125"/>
      <c r="F32" s="125"/>
      <c r="G32" s="110"/>
      <c r="H32" s="108"/>
      <c r="I32" s="108"/>
    </row>
    <row r="33" spans="1:10">
      <c r="A33" s="57"/>
      <c r="B33" s="57">
        <v>200</v>
      </c>
      <c r="C33" t="s">
        <v>121</v>
      </c>
      <c r="D33" s="109">
        <v>6861319</v>
      </c>
      <c r="E33" s="125">
        <f>+D33*2.271</f>
        <v>15582055.448999999</v>
      </c>
      <c r="F33" s="125"/>
      <c r="G33" s="110"/>
      <c r="H33" s="108"/>
      <c r="I33" s="108"/>
    </row>
    <row r="34" spans="1:10">
      <c r="A34" s="57"/>
      <c r="B34" s="57">
        <v>200</v>
      </c>
      <c r="C34" t="s">
        <v>121</v>
      </c>
      <c r="D34" s="109">
        <v>6933214</v>
      </c>
      <c r="E34" s="125">
        <f t="shared" ref="E34:E35" si="1">+D34*2.271</f>
        <v>15745328.993999999</v>
      </c>
      <c r="F34" s="125"/>
      <c r="G34" s="110"/>
      <c r="H34" s="108"/>
      <c r="I34" s="108"/>
    </row>
    <row r="35" spans="1:10">
      <c r="A35" s="102"/>
      <c r="B35" s="102">
        <v>200</v>
      </c>
      <c r="C35" s="102" t="s">
        <v>121</v>
      </c>
      <c r="D35" s="117">
        <v>6944255</v>
      </c>
      <c r="E35" s="127">
        <f t="shared" si="1"/>
        <v>15770403.104999999</v>
      </c>
      <c r="F35" s="125"/>
      <c r="G35" s="110"/>
      <c r="H35" s="108"/>
      <c r="I35" s="108"/>
    </row>
    <row r="36" spans="1:10">
      <c r="A36" s="12"/>
      <c r="B36" s="12">
        <f>SUM(B33:B35)</f>
        <v>600</v>
      </c>
      <c r="D36" s="128">
        <f>SUM(D33:D35)</f>
        <v>20738788</v>
      </c>
      <c r="E36" s="128">
        <f>SUM(E33:E35)</f>
        <v>47097787.547999993</v>
      </c>
      <c r="F36" s="125"/>
      <c r="G36" s="110"/>
      <c r="H36" s="108"/>
      <c r="I36" s="108"/>
    </row>
    <row r="37" spans="1:10">
      <c r="D37" s="111"/>
      <c r="E37" s="125"/>
      <c r="F37" s="125"/>
      <c r="G37" s="110"/>
      <c r="H37" s="108"/>
      <c r="I37" s="108"/>
    </row>
    <row r="38" spans="1:10">
      <c r="B38" s="12">
        <f>+B36+B29</f>
        <v>2375</v>
      </c>
      <c r="C38" s="12" t="s">
        <v>117</v>
      </c>
      <c r="D38" s="128">
        <f>+D29+D36</f>
        <v>43579820</v>
      </c>
      <c r="E38" s="128">
        <f>+E29+E36</f>
        <v>98969771.219999999</v>
      </c>
      <c r="F38" s="125"/>
      <c r="G38" s="110"/>
      <c r="H38" s="108"/>
      <c r="I38" s="108">
        <f>+E38</f>
        <v>98969771.219999999</v>
      </c>
    </row>
    <row r="39" spans="1:10">
      <c r="A39" s="13"/>
      <c r="B39" s="106"/>
      <c r="D39" s="8"/>
      <c r="E39" s="37"/>
      <c r="F39" s="25"/>
      <c r="G39" s="25"/>
      <c r="H39" s="9"/>
      <c r="I39" s="9"/>
    </row>
    <row r="40" spans="1:10">
      <c r="A40" s="13"/>
      <c r="B40" s="57"/>
      <c r="C40" s="8"/>
      <c r="D40" s="111"/>
      <c r="E40" s="111"/>
      <c r="F40" s="110"/>
      <c r="G40" s="110"/>
      <c r="H40" s="108"/>
      <c r="I40" s="108"/>
    </row>
    <row r="41" spans="1:10">
      <c r="A41" s="13" t="s">
        <v>16</v>
      </c>
      <c r="B41" s="8"/>
      <c r="C41" s="8"/>
      <c r="D41" s="111"/>
      <c r="E41" s="111"/>
      <c r="F41" s="111"/>
      <c r="G41" s="111"/>
      <c r="H41" s="108"/>
      <c r="I41" s="108"/>
    </row>
    <row r="42" spans="1:10">
      <c r="A42" s="13"/>
      <c r="B42" s="8" t="str">
        <f>+'[1]Parti empresas'!A96</f>
        <v>Retenciones de gcias</v>
      </c>
      <c r="C42" s="8"/>
      <c r="D42" s="111"/>
      <c r="E42" s="111">
        <f>+'BS PS 19'!E40</f>
        <v>850000</v>
      </c>
      <c r="F42" s="111"/>
      <c r="G42" s="111"/>
      <c r="H42" s="108"/>
      <c r="I42" s="108"/>
    </row>
    <row r="43" spans="1:10">
      <c r="A43" s="13"/>
      <c r="B43" s="8" t="str">
        <f>+'[1]Parti empresas'!A98</f>
        <v>Anticipos GCIAS</v>
      </c>
      <c r="C43" s="8"/>
      <c r="D43" s="111"/>
      <c r="E43" s="111">
        <f>+'BS PS 19'!E41</f>
        <v>3250000</v>
      </c>
      <c r="F43" s="111"/>
      <c r="G43" s="111"/>
      <c r="H43" s="108"/>
      <c r="I43" s="108"/>
    </row>
    <row r="44" spans="1:10">
      <c r="A44" s="13"/>
      <c r="B44" s="8" t="str">
        <f>+'[1]Parti empresas'!A99</f>
        <v>Anticipos BS</v>
      </c>
      <c r="C44" s="8"/>
      <c r="D44" s="111"/>
      <c r="E44" s="115">
        <f>+'BS PS 19'!E42</f>
        <v>500000</v>
      </c>
      <c r="F44" s="111">
        <f>SUM(E42:E44)</f>
        <v>4600000</v>
      </c>
      <c r="G44" s="111"/>
      <c r="H44" s="108"/>
      <c r="I44" s="108">
        <f>+F44</f>
        <v>4600000</v>
      </c>
    </row>
    <row r="45" spans="1:10">
      <c r="A45" s="13"/>
      <c r="B45" s="8"/>
      <c r="C45" s="8"/>
      <c r="D45" s="111"/>
      <c r="E45" s="111"/>
      <c r="F45" s="111"/>
      <c r="G45" s="111"/>
      <c r="H45" s="108"/>
      <c r="I45" s="108"/>
    </row>
    <row r="46" spans="1:10">
      <c r="A46" s="13"/>
      <c r="B46" s="8"/>
      <c r="C46" s="8"/>
      <c r="D46" s="8"/>
      <c r="E46" s="8"/>
      <c r="F46" s="8"/>
      <c r="G46" s="8"/>
      <c r="H46" s="9"/>
      <c r="I46" s="9"/>
    </row>
    <row r="47" spans="1:10" s="17" customFormat="1">
      <c r="A47" s="27" t="s">
        <v>66</v>
      </c>
      <c r="B47" s="14"/>
      <c r="C47" s="14"/>
      <c r="D47" s="14"/>
      <c r="E47" s="14"/>
      <c r="F47" s="14"/>
      <c r="G47" s="14"/>
      <c r="H47" s="26"/>
      <c r="I47" s="26"/>
    </row>
    <row r="48" spans="1:10" s="17" customFormat="1">
      <c r="A48" s="27"/>
      <c r="B48" s="14" t="s">
        <v>67</v>
      </c>
      <c r="C48" s="14" t="s">
        <v>68</v>
      </c>
      <c r="D48" s="14"/>
      <c r="E48" s="107">
        <v>300000000</v>
      </c>
      <c r="F48" s="14">
        <v>0.5</v>
      </c>
      <c r="G48" s="14"/>
      <c r="H48" s="26"/>
      <c r="I48" s="112">
        <f>+E48*F48</f>
        <v>150000000</v>
      </c>
      <c r="J48" s="17" t="s">
        <v>113</v>
      </c>
    </row>
    <row r="49" spans="1:9" s="17" customFormat="1">
      <c r="A49" s="27"/>
      <c r="B49" s="14" t="s">
        <v>112</v>
      </c>
      <c r="C49" s="14"/>
      <c r="D49" s="14"/>
      <c r="E49" s="14"/>
      <c r="F49" s="14"/>
      <c r="G49" s="14"/>
      <c r="H49" s="26"/>
      <c r="I49" s="26"/>
    </row>
    <row r="50" spans="1:9" s="17" customFormat="1">
      <c r="A50" s="27"/>
      <c r="B50" s="14"/>
      <c r="C50" s="14"/>
      <c r="D50" s="14"/>
      <c r="E50" s="14"/>
      <c r="F50" s="14"/>
      <c r="G50" s="14"/>
      <c r="H50" s="26"/>
      <c r="I50" s="26"/>
    </row>
    <row r="51" spans="1:9" s="17" customFormat="1">
      <c r="A51" s="27"/>
      <c r="B51" s="14"/>
      <c r="C51" s="14"/>
      <c r="D51" s="14"/>
      <c r="E51" s="14"/>
      <c r="F51" s="14"/>
      <c r="G51" s="14"/>
      <c r="H51" s="26"/>
      <c r="I51" s="26"/>
    </row>
    <row r="52" spans="1:9" s="17" customFormat="1">
      <c r="A52" s="10" t="s">
        <v>19</v>
      </c>
      <c r="B52" s="14"/>
      <c r="C52" s="28">
        <v>43830</v>
      </c>
      <c r="D52" s="14" t="s">
        <v>20</v>
      </c>
      <c r="E52" s="14" t="s">
        <v>21</v>
      </c>
      <c r="F52" s="29"/>
      <c r="G52" s="30"/>
      <c r="H52" s="26"/>
      <c r="I52" s="26"/>
    </row>
    <row r="53" spans="1:9" s="17" customFormat="1">
      <c r="A53" s="27" t="s">
        <v>33</v>
      </c>
      <c r="B53" s="14"/>
      <c r="C53" s="14"/>
      <c r="D53" s="107">
        <v>261500</v>
      </c>
      <c r="E53" s="14">
        <v>7.2168000000000001</v>
      </c>
      <c r="F53" s="14"/>
      <c r="G53" s="14"/>
      <c r="H53" s="112">
        <f>+D53*E53</f>
        <v>1887193.2</v>
      </c>
      <c r="I53" s="26"/>
    </row>
    <row r="54" spans="1:9" s="17" customFormat="1">
      <c r="A54" s="27"/>
      <c r="B54" s="14"/>
      <c r="C54" s="14"/>
      <c r="D54" s="14"/>
      <c r="E54" s="14"/>
      <c r="F54" s="14"/>
      <c r="G54" s="14"/>
      <c r="H54" s="26"/>
      <c r="I54" s="26"/>
    </row>
    <row r="55" spans="1:9" s="17" customFormat="1">
      <c r="A55" s="40" t="s">
        <v>34</v>
      </c>
      <c r="B55" s="41"/>
      <c r="C55" s="41"/>
      <c r="D55" s="41"/>
      <c r="E55" s="29"/>
      <c r="F55" s="42"/>
      <c r="G55" s="42"/>
      <c r="H55" s="26"/>
      <c r="I55" s="26"/>
    </row>
    <row r="56" spans="1:9" s="17" customFormat="1" ht="31.5" customHeight="1">
      <c r="A56" s="43" t="s">
        <v>35</v>
      </c>
      <c r="B56" s="146" t="s">
        <v>36</v>
      </c>
      <c r="C56" s="147"/>
      <c r="D56" s="118">
        <v>120000</v>
      </c>
      <c r="E56" s="44">
        <v>42.43</v>
      </c>
      <c r="F56" s="116">
        <v>5091600</v>
      </c>
      <c r="G56" s="45" t="s">
        <v>37</v>
      </c>
      <c r="H56" s="112"/>
      <c r="I56" s="112">
        <f>+F56</f>
        <v>5091600</v>
      </c>
    </row>
    <row r="57" spans="1:9" s="17" customFormat="1" ht="39.75" customHeight="1">
      <c r="A57" s="46" t="s">
        <v>38</v>
      </c>
      <c r="B57" s="148" t="s">
        <v>39</v>
      </c>
      <c r="C57" s="149"/>
      <c r="D57" s="119">
        <v>359650</v>
      </c>
      <c r="E57" s="47">
        <v>29.95</v>
      </c>
      <c r="F57" s="109">
        <v>10771517.5</v>
      </c>
      <c r="G57" s="48" t="s">
        <v>37</v>
      </c>
      <c r="H57" s="112"/>
      <c r="I57" s="112">
        <f t="shared" ref="I57:I59" si="2">+F57</f>
        <v>10771517.5</v>
      </c>
    </row>
    <row r="58" spans="1:9" s="17" customFormat="1" ht="27.75" customHeight="1">
      <c r="A58" s="46" t="s">
        <v>40</v>
      </c>
      <c r="B58" s="148" t="s">
        <v>41</v>
      </c>
      <c r="C58" s="149"/>
      <c r="D58" s="119">
        <v>130000</v>
      </c>
      <c r="E58" s="47">
        <v>31.7</v>
      </c>
      <c r="F58" s="109">
        <v>4121000</v>
      </c>
      <c r="G58" s="48" t="s">
        <v>37</v>
      </c>
      <c r="H58" s="112"/>
      <c r="I58" s="112">
        <f t="shared" si="2"/>
        <v>4121000</v>
      </c>
    </row>
    <row r="59" spans="1:9" s="17" customFormat="1" ht="33.75" customHeight="1">
      <c r="A59" s="46" t="s">
        <v>42</v>
      </c>
      <c r="B59" s="148" t="s">
        <v>43</v>
      </c>
      <c r="C59" s="149"/>
      <c r="D59" s="119">
        <v>106000</v>
      </c>
      <c r="E59" s="47">
        <v>33.700000000000003</v>
      </c>
      <c r="F59" s="109">
        <v>3572200.0000000005</v>
      </c>
      <c r="G59" s="48" t="s">
        <v>37</v>
      </c>
      <c r="H59" s="112"/>
      <c r="I59" s="112">
        <f t="shared" si="2"/>
        <v>3572200.0000000005</v>
      </c>
    </row>
    <row r="60" spans="1:9" s="17" customFormat="1" ht="19.5" customHeight="1">
      <c r="A60" s="49" t="s">
        <v>44</v>
      </c>
      <c r="B60" s="157" t="s">
        <v>45</v>
      </c>
      <c r="C60" s="158"/>
      <c r="D60" s="120">
        <v>75500</v>
      </c>
      <c r="E60" s="50">
        <v>35.5</v>
      </c>
      <c r="F60" s="117"/>
      <c r="G60" s="51"/>
      <c r="H60" s="112">
        <f>+D60*E60</f>
        <v>2680250</v>
      </c>
      <c r="I60" s="112"/>
    </row>
    <row r="61" spans="1:9" s="17" customFormat="1">
      <c r="A61" s="27"/>
      <c r="B61" s="14"/>
      <c r="C61" s="14"/>
      <c r="D61" s="14"/>
      <c r="E61" s="14"/>
      <c r="F61" s="14"/>
      <c r="G61" s="14"/>
      <c r="H61" s="26"/>
      <c r="I61" s="26"/>
    </row>
    <row r="62" spans="1:9">
      <c r="A62" s="13"/>
      <c r="C62" s="31"/>
      <c r="D62" s="31"/>
      <c r="E62" s="31"/>
      <c r="F62" s="8"/>
      <c r="G62" s="8"/>
      <c r="H62" s="32"/>
      <c r="I62" s="32"/>
    </row>
    <row r="63" spans="1:9">
      <c r="A63" s="10" t="s">
        <v>22</v>
      </c>
      <c r="B63" s="8"/>
      <c r="C63" s="8"/>
      <c r="D63" s="111"/>
      <c r="E63" s="111"/>
      <c r="F63" s="8"/>
      <c r="G63" s="8"/>
      <c r="H63" s="108"/>
      <c r="I63" s="108"/>
    </row>
    <row r="64" spans="1:9">
      <c r="B64" t="s">
        <v>23</v>
      </c>
      <c r="D64" s="107">
        <f>+'[1]Parti empresas'!E113</f>
        <v>450000</v>
      </c>
      <c r="E64" s="111"/>
      <c r="F64" s="31"/>
      <c r="G64" s="31"/>
      <c r="H64" s="112">
        <f>+D64</f>
        <v>450000</v>
      </c>
      <c r="I64" s="108"/>
    </row>
    <row r="65" spans="1:9">
      <c r="B65" s="34" t="s">
        <v>24</v>
      </c>
      <c r="D65" s="111"/>
      <c r="E65" s="107">
        <v>150000</v>
      </c>
      <c r="F65" s="33">
        <v>59.69</v>
      </c>
      <c r="G65" s="31"/>
      <c r="H65" s="108">
        <f>+E65*F65</f>
        <v>8953500</v>
      </c>
      <c r="I65" s="108"/>
    </row>
    <row r="66" spans="1:9">
      <c r="B66" t="s">
        <v>31</v>
      </c>
      <c r="D66" s="111"/>
      <c r="E66" s="107">
        <v>5000</v>
      </c>
      <c r="F66" s="33">
        <f>+F65</f>
        <v>59.69</v>
      </c>
      <c r="G66" s="33"/>
      <c r="H66" s="112"/>
      <c r="I66" s="108">
        <f>+E66*F66</f>
        <v>298450</v>
      </c>
    </row>
    <row r="67" spans="1:9">
      <c r="A67" s="12"/>
      <c r="B67" t="s">
        <v>32</v>
      </c>
      <c r="C67" s="8"/>
      <c r="D67" s="111"/>
      <c r="E67" s="107">
        <v>135000</v>
      </c>
      <c r="F67" s="8"/>
      <c r="G67" s="8"/>
      <c r="H67" s="121"/>
      <c r="I67" s="121">
        <f>+E67</f>
        <v>135000</v>
      </c>
    </row>
    <row r="68" spans="1:9">
      <c r="A68" s="12"/>
      <c r="C68" s="8"/>
      <c r="D68" s="8"/>
      <c r="E68" s="14"/>
      <c r="F68" s="8"/>
      <c r="G68" s="8"/>
      <c r="H68" s="108"/>
      <c r="I68" s="108"/>
    </row>
    <row r="69" spans="1:9">
      <c r="B69" s="12" t="s">
        <v>25</v>
      </c>
      <c r="C69" s="8"/>
      <c r="D69" s="8"/>
      <c r="E69" s="8"/>
      <c r="F69" s="8"/>
      <c r="G69" s="8"/>
      <c r="H69" s="122">
        <f>SUM(H9:H67)</f>
        <v>14391078.199999999</v>
      </c>
      <c r="I69" s="122">
        <f>SUM(I9:I67)</f>
        <v>279546663.72000003</v>
      </c>
    </row>
    <row r="70" spans="1:9">
      <c r="E70" s="55" t="s">
        <v>25</v>
      </c>
      <c r="F70" s="56"/>
      <c r="G70" s="56"/>
      <c r="H70" s="159">
        <f>+H69+I69</f>
        <v>293937741.92000002</v>
      </c>
      <c r="I70" s="160"/>
    </row>
  </sheetData>
  <mergeCells count="6">
    <mergeCell ref="H70:I70"/>
    <mergeCell ref="B56:C56"/>
    <mergeCell ref="B57:C57"/>
    <mergeCell ref="B58:C58"/>
    <mergeCell ref="B59:C59"/>
    <mergeCell ref="B60:C60"/>
  </mergeCells>
  <pageMargins left="0.75" right="0.75" top="1" bottom="1" header="0" footer="0"/>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I73"/>
  <sheetViews>
    <sheetView topLeftCell="A56" zoomScale="140" zoomScaleNormal="140" workbookViewId="0">
      <selection activeCell="D59" sqref="D59:D73"/>
    </sheetView>
  </sheetViews>
  <sheetFormatPr baseColWidth="10" defaultRowHeight="12.75"/>
  <cols>
    <col min="1" max="1" width="7.140625" customWidth="1"/>
    <col min="2" max="2" width="14.5703125" customWidth="1"/>
    <col min="3" max="3" width="25.28515625" customWidth="1"/>
    <col min="4" max="4" width="17.7109375" customWidth="1"/>
    <col min="5" max="5" width="16.28515625" customWidth="1"/>
    <col min="6" max="6" width="14.5703125" customWidth="1"/>
    <col min="7" max="7" width="8.5703125" customWidth="1"/>
    <col min="8" max="8" width="14" customWidth="1"/>
    <col min="9" max="9" width="15.5703125" customWidth="1"/>
    <col min="10" max="10" width="15.140625" customWidth="1"/>
  </cols>
  <sheetData>
    <row r="1" spans="1:9" s="2" customFormat="1">
      <c r="A1" s="1" t="s">
        <v>26</v>
      </c>
      <c r="H1" s="3"/>
    </row>
    <row r="2" spans="1:9">
      <c r="A2" s="1" t="s">
        <v>0</v>
      </c>
      <c r="H2" s="3"/>
    </row>
    <row r="3" spans="1:9">
      <c r="A3" s="95" t="s">
        <v>71</v>
      </c>
      <c r="B3" s="95"/>
      <c r="C3" s="95"/>
      <c r="D3" s="95"/>
    </row>
    <row r="4" spans="1:9">
      <c r="A4" s="95" t="s">
        <v>65</v>
      </c>
      <c r="B4" s="95"/>
      <c r="C4" s="95"/>
      <c r="D4" s="95"/>
    </row>
    <row r="6" spans="1:9">
      <c r="E6" s="4" t="s">
        <v>1</v>
      </c>
      <c r="F6" s="4"/>
      <c r="G6" s="4"/>
      <c r="H6" s="5" t="s">
        <v>1</v>
      </c>
      <c r="I6" s="5" t="s">
        <v>1</v>
      </c>
    </row>
    <row r="7" spans="1:9">
      <c r="A7" s="6" t="s">
        <v>2</v>
      </c>
      <c r="E7" s="4"/>
      <c r="F7" s="4"/>
      <c r="G7" s="4"/>
      <c r="H7" s="7" t="s">
        <v>3</v>
      </c>
      <c r="I7" s="7" t="s">
        <v>4</v>
      </c>
    </row>
    <row r="8" spans="1:9">
      <c r="B8" s="8"/>
      <c r="C8" s="8"/>
      <c r="D8" s="8"/>
      <c r="E8" s="8"/>
      <c r="F8" s="8"/>
      <c r="G8" s="8"/>
      <c r="H8" s="9"/>
      <c r="I8" s="9"/>
    </row>
    <row r="9" spans="1:9">
      <c r="A9" s="10" t="s">
        <v>5</v>
      </c>
      <c r="B9" s="8"/>
      <c r="C9" s="8"/>
      <c r="D9" s="8"/>
      <c r="F9" s="97" t="s">
        <v>6</v>
      </c>
      <c r="G9" s="8"/>
      <c r="H9" s="9"/>
      <c r="I9" s="9"/>
    </row>
    <row r="10" spans="1:9" hidden="1">
      <c r="A10" s="12"/>
      <c r="B10" s="8"/>
      <c r="C10" s="8"/>
      <c r="D10" s="8"/>
      <c r="E10" s="8"/>
      <c r="F10" s="8"/>
      <c r="G10" s="8"/>
      <c r="H10" s="9"/>
      <c r="I10" s="9"/>
    </row>
    <row r="11" spans="1:9">
      <c r="A11" s="13"/>
      <c r="B11" s="8"/>
      <c r="D11" s="8"/>
      <c r="E11" s="8"/>
      <c r="F11" s="8"/>
      <c r="G11" s="8"/>
      <c r="H11" s="9"/>
      <c r="I11" s="9"/>
    </row>
    <row r="12" spans="1:9">
      <c r="A12" s="13">
        <v>38322</v>
      </c>
      <c r="B12" s="8" t="s">
        <v>27</v>
      </c>
      <c r="C12" s="8"/>
      <c r="D12" s="36" t="s">
        <v>62</v>
      </c>
      <c r="E12" s="8"/>
      <c r="F12" s="107">
        <f>875000*2.271</f>
        <v>1987125</v>
      </c>
      <c r="G12" s="107"/>
      <c r="H12" s="108"/>
      <c r="I12" s="108">
        <f>+F12</f>
        <v>1987125</v>
      </c>
    </row>
    <row r="13" spans="1:9">
      <c r="A13" s="13"/>
      <c r="B13" s="36" t="s">
        <v>28</v>
      </c>
      <c r="C13" s="8"/>
      <c r="D13" s="8"/>
      <c r="E13" s="8"/>
      <c r="F13" s="107"/>
      <c r="G13" s="107"/>
      <c r="H13" s="108"/>
      <c r="I13" s="108"/>
    </row>
    <row r="14" spans="1:9" ht="13.5" customHeight="1">
      <c r="A14" s="13"/>
      <c r="B14" s="36" t="s">
        <v>72</v>
      </c>
      <c r="C14" s="8"/>
      <c r="D14" s="11" t="s">
        <v>8</v>
      </c>
      <c r="E14" s="8"/>
      <c r="F14" s="107"/>
      <c r="G14" s="107"/>
      <c r="H14" s="108"/>
      <c r="I14" s="108"/>
    </row>
    <row r="15" spans="1:9">
      <c r="A15" s="13">
        <v>38899</v>
      </c>
      <c r="B15" s="8" t="s">
        <v>73</v>
      </c>
      <c r="C15" s="8"/>
      <c r="D15" s="8"/>
      <c r="E15" s="8"/>
      <c r="F15" s="107"/>
      <c r="G15" s="107"/>
      <c r="H15" s="108"/>
      <c r="I15" s="108"/>
    </row>
    <row r="16" spans="1:9">
      <c r="A16" s="13"/>
      <c r="B16" s="36" t="s">
        <v>74</v>
      </c>
      <c r="C16" s="8"/>
      <c r="D16" s="8"/>
      <c r="E16" s="8"/>
      <c r="F16" s="107">
        <f>185000*2.271</f>
        <v>420135</v>
      </c>
      <c r="G16" s="107"/>
      <c r="H16" s="108">
        <f>+F16</f>
        <v>420135</v>
      </c>
      <c r="I16" s="108"/>
    </row>
    <row r="17" spans="1:9">
      <c r="A17" s="13"/>
      <c r="B17" s="11" t="s">
        <v>15</v>
      </c>
      <c r="C17" s="8"/>
      <c r="D17" s="8"/>
      <c r="E17" s="8"/>
      <c r="F17" s="109"/>
      <c r="G17" s="107"/>
      <c r="H17" s="108"/>
      <c r="I17" s="108"/>
    </row>
    <row r="18" spans="1:9">
      <c r="A18" s="13"/>
      <c r="B18" s="11"/>
      <c r="C18" s="8"/>
      <c r="D18" s="8"/>
      <c r="E18" s="8"/>
      <c r="F18" s="109"/>
      <c r="G18" s="107"/>
      <c r="H18" s="108"/>
      <c r="I18" s="108"/>
    </row>
    <row r="19" spans="1:9">
      <c r="A19" s="13"/>
      <c r="B19" s="38"/>
      <c r="C19" s="8"/>
      <c r="D19" s="8"/>
      <c r="E19" s="8"/>
      <c r="F19" s="110"/>
      <c r="G19" s="110"/>
      <c r="H19" s="108"/>
      <c r="I19" s="108"/>
    </row>
    <row r="20" spans="1:9">
      <c r="A20" s="13" t="s">
        <v>16</v>
      </c>
      <c r="B20" s="8"/>
      <c r="C20" s="8"/>
      <c r="D20" s="8"/>
      <c r="E20" s="111"/>
      <c r="F20" s="111"/>
      <c r="G20" s="111"/>
      <c r="H20" s="108"/>
      <c r="I20" s="108"/>
    </row>
    <row r="21" spans="1:9">
      <c r="A21" s="13"/>
      <c r="B21" s="8" t="str">
        <f>+'[1]Parti empresas'!A96</f>
        <v>Retenciones de gcias</v>
      </c>
      <c r="C21" s="8"/>
      <c r="D21" s="8"/>
      <c r="E21" s="111">
        <f>+'[1]Parti empresas'!E96</f>
        <v>297793.75</v>
      </c>
      <c r="F21" s="111"/>
      <c r="G21" s="111"/>
      <c r="H21" s="108"/>
      <c r="I21" s="108"/>
    </row>
    <row r="22" spans="1:9">
      <c r="A22" s="13"/>
      <c r="B22" s="8" t="str">
        <f>+'[1]Parti empresas'!A98</f>
        <v>Anticipos GCIAS</v>
      </c>
      <c r="C22" s="8"/>
      <c r="D22" s="8"/>
      <c r="E22" s="111">
        <f>+'[1]Parti empresas'!E98</f>
        <v>1893204</v>
      </c>
      <c r="F22" s="111"/>
      <c r="G22" s="111"/>
      <c r="H22" s="108"/>
      <c r="I22" s="108"/>
    </row>
    <row r="23" spans="1:9">
      <c r="A23" s="13"/>
      <c r="B23" s="8" t="str">
        <f>+'[1]Parti empresas'!A99</f>
        <v>Anticipos BS</v>
      </c>
      <c r="C23" s="8"/>
      <c r="D23" s="8"/>
      <c r="E23" s="115">
        <f>+'[1]Parti empresas'!E99</f>
        <v>46854</v>
      </c>
      <c r="F23" s="111">
        <f>SUM(E21:E23)</f>
        <v>2237851.75</v>
      </c>
      <c r="G23" s="111"/>
      <c r="H23" s="108"/>
      <c r="I23" s="108">
        <f>+F23</f>
        <v>2237851.75</v>
      </c>
    </row>
    <row r="24" spans="1:9">
      <c r="A24" s="13"/>
      <c r="B24" s="8"/>
      <c r="C24" s="8"/>
      <c r="D24" s="8"/>
      <c r="E24" s="8"/>
      <c r="F24" s="111"/>
      <c r="G24" s="111"/>
      <c r="H24" s="108"/>
      <c r="I24" s="108"/>
    </row>
    <row r="25" spans="1:9">
      <c r="A25" s="13"/>
      <c r="B25" s="8"/>
      <c r="C25" s="8"/>
      <c r="D25" s="8"/>
      <c r="E25" s="8"/>
      <c r="F25" s="111"/>
      <c r="G25" s="111"/>
      <c r="H25" s="108"/>
      <c r="I25" s="108"/>
    </row>
    <row r="26" spans="1:9" s="17" customFormat="1">
      <c r="A26" s="27" t="s">
        <v>66</v>
      </c>
      <c r="B26" s="14"/>
      <c r="C26" s="14"/>
      <c r="D26" s="14"/>
      <c r="E26" s="14"/>
      <c r="F26" s="107"/>
      <c r="G26" s="107"/>
      <c r="H26" s="112"/>
      <c r="I26" s="112"/>
    </row>
    <row r="27" spans="1:9" s="17" customFormat="1">
      <c r="A27" s="27"/>
      <c r="B27" s="14" t="s">
        <v>67</v>
      </c>
      <c r="C27" s="14" t="s">
        <v>68</v>
      </c>
      <c r="D27" s="14"/>
      <c r="E27" s="14">
        <v>310000000</v>
      </c>
      <c r="F27" s="107">
        <v>0.5</v>
      </c>
      <c r="G27" s="107"/>
      <c r="H27" s="112"/>
      <c r="I27" s="112">
        <f>+E27*F27</f>
        <v>155000000</v>
      </c>
    </row>
    <row r="28" spans="1:9" s="17" customFormat="1">
      <c r="A28" s="27"/>
      <c r="B28" s="14" t="s">
        <v>69</v>
      </c>
      <c r="C28" s="14"/>
      <c r="D28" s="14"/>
      <c r="E28" s="14"/>
      <c r="F28" s="107"/>
      <c r="G28" s="107"/>
      <c r="H28" s="112"/>
      <c r="I28" s="112"/>
    </row>
    <row r="29" spans="1:9" s="17" customFormat="1">
      <c r="A29" s="27"/>
      <c r="B29" s="14"/>
      <c r="C29" s="14"/>
      <c r="D29" s="14"/>
      <c r="E29" s="14"/>
      <c r="F29" s="107"/>
      <c r="G29" s="107"/>
      <c r="H29" s="112"/>
      <c r="I29" s="112"/>
    </row>
    <row r="30" spans="1:9" s="17" customFormat="1">
      <c r="A30" s="27"/>
      <c r="B30" s="14"/>
      <c r="C30" s="14"/>
      <c r="D30" s="14"/>
      <c r="E30" s="14"/>
      <c r="F30" s="107"/>
      <c r="G30" s="107"/>
      <c r="H30" s="112"/>
      <c r="I30" s="112"/>
    </row>
    <row r="31" spans="1:9" s="17" customFormat="1">
      <c r="A31" s="10" t="s">
        <v>19</v>
      </c>
      <c r="B31" s="14"/>
      <c r="C31" s="28">
        <v>43830</v>
      </c>
      <c r="D31" s="14" t="s">
        <v>20</v>
      </c>
      <c r="E31" s="14" t="s">
        <v>21</v>
      </c>
      <c r="F31" s="113"/>
      <c r="G31" s="114"/>
      <c r="H31" s="112"/>
      <c r="I31" s="112"/>
    </row>
    <row r="32" spans="1:9" s="17" customFormat="1">
      <c r="A32" s="27" t="s">
        <v>33</v>
      </c>
      <c r="B32" s="14"/>
      <c r="C32" s="14"/>
      <c r="D32" s="14">
        <v>261500</v>
      </c>
      <c r="E32" s="14">
        <v>7.2168000000000001</v>
      </c>
      <c r="F32" s="107"/>
      <c r="G32" s="107"/>
      <c r="H32" s="112">
        <f>+D32*E32</f>
        <v>1887193.2</v>
      </c>
      <c r="I32" s="112"/>
    </row>
    <row r="33" spans="1:9" s="17" customFormat="1">
      <c r="A33" s="27"/>
      <c r="B33" s="14"/>
      <c r="C33" s="14"/>
      <c r="D33" s="14"/>
      <c r="E33" s="14"/>
      <c r="F33" s="107"/>
      <c r="G33" s="107"/>
      <c r="H33" s="112"/>
      <c r="I33" s="112"/>
    </row>
    <row r="34" spans="1:9" s="17" customFormat="1">
      <c r="A34" s="40" t="s">
        <v>34</v>
      </c>
      <c r="B34" s="41"/>
      <c r="C34" s="41"/>
      <c r="D34" s="41"/>
      <c r="E34" s="29"/>
      <c r="F34" s="42"/>
      <c r="G34" s="42"/>
      <c r="H34" s="26"/>
      <c r="I34" s="26"/>
    </row>
    <row r="35" spans="1:9" s="17" customFormat="1" ht="31.5" customHeight="1">
      <c r="A35" s="43" t="s">
        <v>35</v>
      </c>
      <c r="B35" s="146" t="s">
        <v>36</v>
      </c>
      <c r="C35" s="147"/>
      <c r="D35" s="118">
        <v>120000</v>
      </c>
      <c r="E35" s="44">
        <v>42.43</v>
      </c>
      <c r="F35" s="116">
        <v>5091600</v>
      </c>
      <c r="G35" s="45" t="s">
        <v>37</v>
      </c>
      <c r="H35" s="26"/>
      <c r="I35" s="26">
        <f>+F35</f>
        <v>5091600</v>
      </c>
    </row>
    <row r="36" spans="1:9" s="17" customFormat="1" ht="39.75" customHeight="1">
      <c r="A36" s="46" t="s">
        <v>38</v>
      </c>
      <c r="B36" s="148" t="s">
        <v>39</v>
      </c>
      <c r="C36" s="149"/>
      <c r="D36" s="119">
        <v>359650</v>
      </c>
      <c r="E36" s="47">
        <v>29.95</v>
      </c>
      <c r="F36" s="109">
        <v>10771517.5</v>
      </c>
      <c r="G36" s="48" t="s">
        <v>37</v>
      </c>
      <c r="H36" s="26"/>
      <c r="I36" s="26">
        <f t="shared" ref="I36:I38" si="0">+F36</f>
        <v>10771517.5</v>
      </c>
    </row>
    <row r="37" spans="1:9" s="17" customFormat="1" ht="27.75" customHeight="1">
      <c r="A37" s="46" t="s">
        <v>40</v>
      </c>
      <c r="B37" s="148" t="s">
        <v>41</v>
      </c>
      <c r="C37" s="149"/>
      <c r="D37" s="119">
        <v>130000</v>
      </c>
      <c r="E37" s="47">
        <v>31.7</v>
      </c>
      <c r="F37" s="109">
        <v>4121000</v>
      </c>
      <c r="G37" s="48" t="s">
        <v>37</v>
      </c>
      <c r="H37" s="26"/>
      <c r="I37" s="26">
        <f t="shared" si="0"/>
        <v>4121000</v>
      </c>
    </row>
    <row r="38" spans="1:9" s="17" customFormat="1" ht="33.75" customHeight="1">
      <c r="A38" s="46" t="s">
        <v>42</v>
      </c>
      <c r="B38" s="148" t="s">
        <v>43</v>
      </c>
      <c r="C38" s="149"/>
      <c r="D38" s="119">
        <v>106000</v>
      </c>
      <c r="E38" s="47">
        <v>33.700000000000003</v>
      </c>
      <c r="F38" s="109">
        <v>3572200.0000000005</v>
      </c>
      <c r="G38" s="48" t="s">
        <v>37</v>
      </c>
      <c r="H38" s="26"/>
      <c r="I38" s="26">
        <f t="shared" si="0"/>
        <v>3572200.0000000005</v>
      </c>
    </row>
    <row r="39" spans="1:9" s="17" customFormat="1" ht="19.5" customHeight="1">
      <c r="A39" s="49" t="s">
        <v>44</v>
      </c>
      <c r="B39" s="157" t="s">
        <v>45</v>
      </c>
      <c r="C39" s="158"/>
      <c r="D39" s="120">
        <v>75500</v>
      </c>
      <c r="E39" s="50">
        <v>35.5</v>
      </c>
      <c r="F39" s="117"/>
      <c r="G39" s="51"/>
      <c r="H39" s="26">
        <f>+D39*E39</f>
        <v>2680250</v>
      </c>
      <c r="I39" s="26"/>
    </row>
    <row r="40" spans="1:9" s="17" customFormat="1">
      <c r="A40" s="27"/>
      <c r="B40" s="14"/>
      <c r="C40" s="14"/>
      <c r="D40" s="14"/>
      <c r="E40" s="14"/>
      <c r="F40" s="14"/>
      <c r="G40" s="14"/>
      <c r="H40" s="26"/>
      <c r="I40" s="26"/>
    </row>
    <row r="41" spans="1:9">
      <c r="A41" s="13"/>
      <c r="C41" s="31"/>
      <c r="D41" s="31"/>
      <c r="E41" s="31"/>
      <c r="F41" s="8"/>
      <c r="G41" s="8"/>
      <c r="H41" s="32"/>
      <c r="I41" s="32"/>
    </row>
    <row r="42" spans="1:9">
      <c r="A42" s="10" t="s">
        <v>22</v>
      </c>
      <c r="B42" s="8"/>
      <c r="C42" s="8"/>
      <c r="D42" s="111"/>
      <c r="E42" s="111"/>
      <c r="F42" s="111"/>
      <c r="G42" s="111"/>
      <c r="H42" s="108"/>
      <c r="I42" s="108"/>
    </row>
    <row r="43" spans="1:9">
      <c r="B43" t="s">
        <v>23</v>
      </c>
      <c r="D43" s="107">
        <f>+'[1]Parti empresas'!E113</f>
        <v>450000</v>
      </c>
      <c r="E43" s="111"/>
      <c r="F43" s="111"/>
      <c r="G43" s="111"/>
      <c r="H43" s="112">
        <f>+D43</f>
        <v>450000</v>
      </c>
      <c r="I43" s="108"/>
    </row>
    <row r="44" spans="1:9">
      <c r="B44" s="34" t="s">
        <v>24</v>
      </c>
      <c r="D44" s="111"/>
      <c r="E44" s="107">
        <v>150000</v>
      </c>
      <c r="F44" s="14">
        <v>59.69</v>
      </c>
      <c r="G44" s="111"/>
      <c r="H44" s="108">
        <f>+E44*F44</f>
        <v>8953500</v>
      </c>
      <c r="I44" s="108"/>
    </row>
    <row r="45" spans="1:9">
      <c r="B45" t="s">
        <v>31</v>
      </c>
      <c r="D45" s="111"/>
      <c r="E45" s="107">
        <v>5000</v>
      </c>
      <c r="F45" s="14">
        <f>+F44</f>
        <v>59.69</v>
      </c>
      <c r="G45" s="107"/>
      <c r="H45" s="112"/>
      <c r="I45" s="108">
        <f>+E45*F45</f>
        <v>298450</v>
      </c>
    </row>
    <row r="46" spans="1:9">
      <c r="A46" s="12"/>
      <c r="B46" t="s">
        <v>32</v>
      </c>
      <c r="C46" s="8"/>
      <c r="D46" s="111"/>
      <c r="E46" s="107">
        <v>135000</v>
      </c>
      <c r="F46" s="111"/>
      <c r="G46" s="111"/>
      <c r="H46" s="121"/>
      <c r="I46" s="121">
        <f>+E46</f>
        <v>135000</v>
      </c>
    </row>
    <row r="47" spans="1:9">
      <c r="A47" s="12"/>
      <c r="C47" s="8"/>
      <c r="D47" s="111"/>
      <c r="E47" s="107"/>
      <c r="F47" s="111"/>
      <c r="G47" s="111"/>
      <c r="H47" s="108"/>
      <c r="I47" s="108"/>
    </row>
    <row r="48" spans="1:9">
      <c r="B48" s="12" t="s">
        <v>25</v>
      </c>
      <c r="C48" s="8"/>
      <c r="D48" s="111"/>
      <c r="E48" s="111"/>
      <c r="F48" s="111"/>
      <c r="G48" s="111"/>
      <c r="H48" s="122">
        <f>SUM(H9:H46)</f>
        <v>14391078.199999999</v>
      </c>
      <c r="I48" s="122">
        <f>SUM(I9:I46)</f>
        <v>183214744.25</v>
      </c>
    </row>
    <row r="49" spans="2:9">
      <c r="D49" s="111"/>
      <c r="E49" s="123" t="s">
        <v>25</v>
      </c>
      <c r="F49" s="124"/>
      <c r="G49" s="124"/>
      <c r="H49" s="159">
        <f>+H48+I48</f>
        <v>197605822.44999999</v>
      </c>
      <c r="I49" s="160"/>
    </row>
    <row r="57" spans="2:9">
      <c r="B57" s="6" t="s">
        <v>46</v>
      </c>
      <c r="D57" s="52" t="s">
        <v>47</v>
      </c>
      <c r="E57" s="52"/>
    </row>
    <row r="58" spans="2:9">
      <c r="B58" s="35" t="s">
        <v>48</v>
      </c>
      <c r="D58" s="31"/>
    </row>
    <row r="59" spans="2:9">
      <c r="B59" t="s">
        <v>49</v>
      </c>
      <c r="D59" s="129">
        <v>3000000</v>
      </c>
    </row>
    <row r="60" spans="2:9">
      <c r="B60" t="s">
        <v>50</v>
      </c>
      <c r="D60" s="130">
        <v>6500000</v>
      </c>
    </row>
    <row r="61" spans="2:9">
      <c r="B61" t="s">
        <v>51</v>
      </c>
      <c r="D61" s="130">
        <v>60000000</v>
      </c>
      <c r="E61" t="s">
        <v>70</v>
      </c>
    </row>
    <row r="62" spans="2:9">
      <c r="B62" t="s">
        <v>52</v>
      </c>
      <c r="D62" s="130">
        <v>150000</v>
      </c>
    </row>
    <row r="63" spans="2:9">
      <c r="B63" t="s">
        <v>53</v>
      </c>
      <c r="D63" s="129">
        <v>12000000</v>
      </c>
    </row>
    <row r="64" spans="2:9">
      <c r="B64" t="s">
        <v>54</v>
      </c>
      <c r="D64" s="130"/>
    </row>
    <row r="65" spans="2:4">
      <c r="B65" s="53" t="s">
        <v>55</v>
      </c>
      <c r="C65" s="53"/>
      <c r="D65" s="141">
        <f>SUM(D59:D64)</f>
        <v>81650000</v>
      </c>
    </row>
    <row r="66" spans="2:4">
      <c r="D66" s="130"/>
    </row>
    <row r="67" spans="2:4">
      <c r="B67" s="35" t="s">
        <v>56</v>
      </c>
      <c r="D67" s="130"/>
    </row>
    <row r="68" spans="2:4">
      <c r="B68" t="s">
        <v>57</v>
      </c>
      <c r="D68" s="130">
        <v>3500000</v>
      </c>
    </row>
    <row r="69" spans="2:4">
      <c r="B69" t="s">
        <v>58</v>
      </c>
      <c r="D69" s="130">
        <v>500000</v>
      </c>
    </row>
    <row r="70" spans="2:4">
      <c r="B70" t="s">
        <v>59</v>
      </c>
      <c r="D70" s="130">
        <v>9000000</v>
      </c>
    </row>
    <row r="71" spans="2:4">
      <c r="B71" s="53" t="s">
        <v>60</v>
      </c>
      <c r="C71" s="53"/>
      <c r="D71" s="141">
        <f>SUM(D68:D70)</f>
        <v>13000000</v>
      </c>
    </row>
    <row r="72" spans="2:4">
      <c r="D72" s="130"/>
    </row>
    <row r="73" spans="2:4">
      <c r="B73" s="54" t="s">
        <v>61</v>
      </c>
      <c r="C73" s="54"/>
      <c r="D73" s="142">
        <f>+D65-D71</f>
        <v>68650000</v>
      </c>
    </row>
  </sheetData>
  <mergeCells count="6">
    <mergeCell ref="H49:I49"/>
    <mergeCell ref="B35:C35"/>
    <mergeCell ref="B36:C36"/>
    <mergeCell ref="B37:C37"/>
    <mergeCell ref="B38:C38"/>
    <mergeCell ref="B39:C39"/>
  </mergeCells>
  <pageMargins left="0.75" right="0.75" top="1" bottom="1" header="0" footer="0"/>
  <pageSetup paperSize="9" scale="6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A47" sqref="A47:XFD47"/>
    </sheetView>
  </sheetViews>
  <sheetFormatPr baseColWidth="10" defaultRowHeight="12.75"/>
  <cols>
    <col min="1" max="1" width="148.5703125" customWidth="1"/>
    <col min="5" max="5" width="14.7109375" customWidth="1"/>
  </cols>
  <sheetData>
    <row r="1" spans="1:1" ht="12" customHeight="1">
      <c r="A1" s="72" t="s">
        <v>76</v>
      </c>
    </row>
    <row r="2" spans="1:1" ht="12" customHeight="1"/>
    <row r="3" spans="1:1" ht="12" customHeight="1">
      <c r="A3" s="72" t="s">
        <v>77</v>
      </c>
    </row>
    <row r="4" spans="1:1" ht="12" customHeight="1">
      <c r="A4" s="73" t="s">
        <v>78</v>
      </c>
    </row>
    <row r="5" spans="1:1" ht="12" customHeight="1"/>
    <row r="6" spans="1:1" ht="12" customHeight="1">
      <c r="A6" s="73" t="s">
        <v>79</v>
      </c>
    </row>
    <row r="7" spans="1:1" ht="12" customHeight="1"/>
    <row r="8" spans="1:1" ht="12" customHeight="1">
      <c r="A8" s="73" t="s">
        <v>80</v>
      </c>
    </row>
    <row r="9" spans="1:1" ht="12" customHeight="1"/>
    <row r="10" spans="1:1" ht="12" customHeight="1">
      <c r="A10" s="73" t="s">
        <v>81</v>
      </c>
    </row>
    <row r="11" spans="1:1" ht="12" customHeight="1"/>
    <row r="12" spans="1:1" ht="12" customHeight="1">
      <c r="A12" s="73" t="s">
        <v>82</v>
      </c>
    </row>
    <row r="13" spans="1:1" ht="12" customHeight="1"/>
    <row r="14" spans="1:1" ht="12" customHeight="1">
      <c r="A14" s="73" t="s">
        <v>83</v>
      </c>
    </row>
    <row r="15" spans="1:1" ht="12" customHeight="1"/>
    <row r="16" spans="1:1" ht="12" customHeight="1">
      <c r="A16" s="73" t="s">
        <v>84</v>
      </c>
    </row>
    <row r="17" spans="1:5" ht="12" customHeight="1"/>
    <row r="18" spans="1:5" ht="12" customHeight="1">
      <c r="A18" s="73" t="s">
        <v>85</v>
      </c>
    </row>
    <row r="19" spans="1:5" ht="12" customHeight="1"/>
    <row r="20" spans="1:5" ht="12" customHeight="1">
      <c r="A20" s="73" t="s">
        <v>86</v>
      </c>
    </row>
    <row r="21" spans="1:5" ht="12" customHeight="1"/>
    <row r="22" spans="1:5" ht="12" customHeight="1">
      <c r="A22" s="73" t="s">
        <v>87</v>
      </c>
    </row>
    <row r="23" spans="1:5" ht="12" customHeight="1"/>
    <row r="24" spans="1:5" ht="12" customHeight="1">
      <c r="A24" s="73" t="s">
        <v>88</v>
      </c>
    </row>
    <row r="25" spans="1:5" ht="12" customHeight="1" thickBot="1">
      <c r="A25" s="74"/>
    </row>
    <row r="26" spans="1:5" ht="12" customHeight="1" thickTop="1" thickBot="1">
      <c r="A26" s="83" t="s">
        <v>89</v>
      </c>
      <c r="B26" s="83"/>
      <c r="C26" s="78" t="s">
        <v>90</v>
      </c>
      <c r="D26" s="78" t="s">
        <v>91</v>
      </c>
      <c r="E26" s="78" t="s">
        <v>92</v>
      </c>
    </row>
    <row r="27" spans="1:5" ht="12" customHeight="1" thickBot="1">
      <c r="A27" s="75" t="s">
        <v>93</v>
      </c>
      <c r="B27" s="75" t="s">
        <v>94</v>
      </c>
      <c r="C27" s="84"/>
      <c r="D27" s="84"/>
      <c r="E27" s="84"/>
    </row>
    <row r="28" spans="1:5" ht="12" customHeight="1" thickBot="1">
      <c r="A28" s="75">
        <v>0</v>
      </c>
      <c r="B28" s="75" t="s">
        <v>95</v>
      </c>
      <c r="C28" s="75">
        <v>0</v>
      </c>
      <c r="D28" s="76">
        <v>2.5000000000000001E-3</v>
      </c>
      <c r="E28" s="75">
        <v>0</v>
      </c>
    </row>
    <row r="29" spans="1:5" ht="12" customHeight="1" thickBot="1">
      <c r="A29" s="77">
        <v>3000000</v>
      </c>
      <c r="B29" s="75" t="s">
        <v>96</v>
      </c>
      <c r="C29" s="77">
        <v>7500</v>
      </c>
      <c r="D29" s="76">
        <v>5.0000000000000001E-3</v>
      </c>
      <c r="E29" s="77">
        <v>3000000</v>
      </c>
    </row>
    <row r="30" spans="1:5" ht="12" customHeight="1" thickBot="1">
      <c r="A30" s="79">
        <v>18000000</v>
      </c>
      <c r="B30" s="80" t="s">
        <v>97</v>
      </c>
      <c r="C30" s="79">
        <v>82500</v>
      </c>
      <c r="D30" s="81">
        <v>7.4999999999999997E-3</v>
      </c>
      <c r="E30" s="79">
        <v>18000000</v>
      </c>
    </row>
    <row r="31" spans="1:5" ht="12" customHeight="1" thickTop="1">
      <c r="A31" s="73" t="s">
        <v>98</v>
      </c>
    </row>
    <row r="32" spans="1:5" ht="12" customHeight="1"/>
    <row r="33" spans="1:1" ht="12" customHeight="1">
      <c r="A33" s="82" t="s">
        <v>99</v>
      </c>
    </row>
    <row r="34" spans="1:1" ht="12" customHeight="1"/>
    <row r="35" spans="1:1" ht="12" customHeight="1">
      <c r="A35" s="73" t="s">
        <v>100</v>
      </c>
    </row>
    <row r="36" spans="1:1" ht="12" customHeight="1"/>
    <row r="37" spans="1:1" ht="12" customHeight="1"/>
    <row r="38" spans="1:1" ht="12" customHeight="1"/>
    <row r="39" spans="1:1" ht="12" customHeight="1"/>
    <row r="40" spans="1:1" ht="12" customHeight="1"/>
    <row r="41" spans="1:1" ht="12" customHeight="1"/>
    <row r="42" spans="1:1" ht="12" customHeight="1"/>
    <row r="43" spans="1:1" ht="12" customHeight="1"/>
    <row r="44" spans="1:1" ht="12" customHeight="1"/>
    <row r="45" spans="1:1" ht="12" customHeight="1"/>
    <row r="46" spans="1:1" ht="12" customHeight="1"/>
    <row r="47" spans="1:1" ht="12" customHeight="1"/>
    <row r="48" spans="1:1" ht="12" customHeight="1"/>
    <row r="49" ht="12" customHeight="1"/>
    <row r="50" ht="12" customHeight="1"/>
    <row r="51" ht="12" customHeight="1"/>
    <row r="52" ht="12"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BS PS 19</vt:lpstr>
      <vt:lpstr>BS PS 19 (2)</vt:lpstr>
      <vt:lpstr>BS PS 19 (3)</vt:lpstr>
      <vt:lpstr>Hoja1</vt:lpstr>
      <vt:lpstr>'BS PS 19'!Área_de_impresión</vt:lpstr>
      <vt:lpstr>'BS PS 19 (2)'!Área_de_impresión</vt:lpstr>
      <vt:lpstr>'BS PS 19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Angeles</dc:creator>
  <cp:lastModifiedBy>Rosario</cp:lastModifiedBy>
  <dcterms:created xsi:type="dcterms:W3CDTF">2020-09-18T23:45:04Z</dcterms:created>
  <dcterms:modified xsi:type="dcterms:W3CDTF">2020-09-25T19:45:28Z</dcterms:modified>
</cp:coreProperties>
</file>